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650"/>
  </bookViews>
  <sheets>
    <sheet name="CĐ1" sheetId="13" r:id="rId1"/>
  </sheets>
  <definedNames>
    <definedName name="_xlnm._FilterDatabase" localSheetId="0" hidden="1">CĐ1!$A$7:$CE$245</definedName>
  </definedNames>
  <calcPr calcId="125725"/>
</workbook>
</file>

<file path=xl/calcChain.xml><?xml version="1.0" encoding="utf-8"?>
<calcChain xmlns="http://schemas.openxmlformats.org/spreadsheetml/2006/main">
  <c r="BF264" i="13"/>
  <c r="BG264"/>
  <c r="BH264"/>
  <c r="BI264"/>
  <c r="BJ264"/>
  <c r="BK264"/>
  <c r="BL264"/>
  <c r="BM264"/>
  <c r="BN264"/>
  <c r="BO264"/>
  <c r="BP264"/>
  <c r="BQ264"/>
  <c r="BR264"/>
  <c r="BS264"/>
  <c r="BT264"/>
  <c r="BU264"/>
  <c r="BV264"/>
  <c r="BW264"/>
  <c r="BF263"/>
  <c r="BG263"/>
  <c r="BH263"/>
  <c r="BI263"/>
  <c r="BJ263"/>
  <c r="BK263"/>
  <c r="BL263"/>
  <c r="BM263"/>
  <c r="BN263"/>
  <c r="BO263"/>
  <c r="BP263"/>
  <c r="BQ263"/>
  <c r="BR263"/>
  <c r="BS263"/>
  <c r="BT263"/>
  <c r="BU263"/>
  <c r="BV263"/>
  <c r="BW263"/>
  <c r="BF262"/>
  <c r="BF265" s="1"/>
  <c r="BF266" s="1"/>
  <c r="BG262"/>
  <c r="BG265" s="1"/>
  <c r="BG266" s="1"/>
  <c r="BH262"/>
  <c r="BH265" s="1"/>
  <c r="BH266" s="1"/>
  <c r="BI262"/>
  <c r="BI265" s="1"/>
  <c r="BI266" s="1"/>
  <c r="BJ262"/>
  <c r="BJ265" s="1"/>
  <c r="BJ266" s="1"/>
  <c r="BK262"/>
  <c r="BK265" s="1"/>
  <c r="BK266" s="1"/>
  <c r="BL262"/>
  <c r="BL265" s="1"/>
  <c r="BL266" s="1"/>
  <c r="BM262"/>
  <c r="BM265" s="1"/>
  <c r="BM266" s="1"/>
  <c r="BN262"/>
  <c r="BN265" s="1"/>
  <c r="BN266" s="1"/>
  <c r="BO262"/>
  <c r="BO265" s="1"/>
  <c r="BO266" s="1"/>
  <c r="BP262"/>
  <c r="BP265" s="1"/>
  <c r="BP266" s="1"/>
  <c r="BQ262"/>
  <c r="BQ265" s="1"/>
  <c r="BQ266" s="1"/>
  <c r="BR262"/>
  <c r="BR265" s="1"/>
  <c r="BR266" s="1"/>
  <c r="BS262"/>
  <c r="BS265" s="1"/>
  <c r="BS266" s="1"/>
  <c r="BT262"/>
  <c r="BT265" s="1"/>
  <c r="BT266" s="1"/>
  <c r="BU262"/>
  <c r="BU265" s="1"/>
  <c r="BU266" s="1"/>
  <c r="BV262"/>
  <c r="BV265" s="1"/>
  <c r="BV266" s="1"/>
  <c r="BW262"/>
  <c r="BW265" s="1"/>
  <c r="BW266" s="1"/>
  <c r="V251"/>
  <c r="W251"/>
  <c r="X251"/>
  <c r="CB11" l="1"/>
  <c r="CC11" s="1"/>
  <c r="CB23"/>
  <c r="CC23" s="1"/>
  <c r="BZ11"/>
  <c r="CA11" s="1"/>
  <c r="BZ23"/>
  <c r="CA23" s="1"/>
  <c r="BX11"/>
  <c r="BY11" s="1"/>
  <c r="BX23"/>
  <c r="CD23" s="1"/>
  <c r="CE23" s="1"/>
  <c r="CB31"/>
  <c r="CC31" s="1"/>
  <c r="CB52"/>
  <c r="CC52" s="1"/>
  <c r="CB55"/>
  <c r="CC55" s="1"/>
  <c r="BZ31"/>
  <c r="CA31" s="1"/>
  <c r="BZ52"/>
  <c r="CA52" s="1"/>
  <c r="BZ55"/>
  <c r="CA55" s="1"/>
  <c r="BX31"/>
  <c r="BX52"/>
  <c r="CD52" s="1"/>
  <c r="CE52" s="1"/>
  <c r="BX55"/>
  <c r="BY55" s="1"/>
  <c r="CB63"/>
  <c r="CC63" s="1"/>
  <c r="CB66"/>
  <c r="CC66" s="1"/>
  <c r="CB70"/>
  <c r="CC70" s="1"/>
  <c r="CB74"/>
  <c r="CC74" s="1"/>
  <c r="BZ63"/>
  <c r="CA63" s="1"/>
  <c r="BZ66"/>
  <c r="CA66" s="1"/>
  <c r="BZ70"/>
  <c r="CA70" s="1"/>
  <c r="BZ74"/>
  <c r="CA74" s="1"/>
  <c r="BX63"/>
  <c r="BX66"/>
  <c r="BY66" s="1"/>
  <c r="BX70"/>
  <c r="BX74"/>
  <c r="CD74" s="1"/>
  <c r="CE74" s="1"/>
  <c r="CB97"/>
  <c r="CC97" s="1"/>
  <c r="CB96"/>
  <c r="CC96" s="1"/>
  <c r="BZ97"/>
  <c r="CA97" s="1"/>
  <c r="BZ96"/>
  <c r="CA96" s="1"/>
  <c r="BX97"/>
  <c r="BY97" s="1"/>
  <c r="BX96"/>
  <c r="CB125"/>
  <c r="CC125" s="1"/>
  <c r="CB127"/>
  <c r="CC127" s="1"/>
  <c r="BZ125"/>
  <c r="CA125" s="1"/>
  <c r="BZ127"/>
  <c r="CA127" s="1"/>
  <c r="BX125"/>
  <c r="CD125" s="1"/>
  <c r="CE125" s="1"/>
  <c r="BX127"/>
  <c r="CB134"/>
  <c r="CC134" s="1"/>
  <c r="BZ134"/>
  <c r="CA134" s="1"/>
  <c r="BX134"/>
  <c r="BY134" s="1"/>
  <c r="CB137"/>
  <c r="CC137" s="1"/>
  <c r="CB157"/>
  <c r="CC157" s="1"/>
  <c r="BZ137"/>
  <c r="CA137" s="1"/>
  <c r="BZ157"/>
  <c r="CA157" s="1"/>
  <c r="BX137"/>
  <c r="CD137" s="1"/>
  <c r="CE137" s="1"/>
  <c r="BX157"/>
  <c r="CB239"/>
  <c r="CC239" s="1"/>
  <c r="CB225"/>
  <c r="CC225" s="1"/>
  <c r="CB211"/>
  <c r="CC211" s="1"/>
  <c r="BZ239"/>
  <c r="CA239" s="1"/>
  <c r="BZ225"/>
  <c r="CA225" s="1"/>
  <c r="BZ211"/>
  <c r="CA211" s="1"/>
  <c r="BX239"/>
  <c r="BX225"/>
  <c r="BY225" s="1"/>
  <c r="BX211"/>
  <c r="BY211" s="1"/>
  <c r="CB182"/>
  <c r="CC182" s="1"/>
  <c r="CB191"/>
  <c r="CC191" s="1"/>
  <c r="BZ182"/>
  <c r="CA182" s="1"/>
  <c r="BZ191"/>
  <c r="CA191" s="1"/>
  <c r="BX182"/>
  <c r="CD182" s="1"/>
  <c r="CE182" s="1"/>
  <c r="BX191"/>
  <c r="CD191" s="1"/>
  <c r="CE191" s="1"/>
  <c r="V249"/>
  <c r="CD239" l="1"/>
  <c r="CE239" s="1"/>
  <c r="CD157"/>
  <c r="CE157" s="1"/>
  <c r="BY137"/>
  <c r="CD96"/>
  <c r="CE96" s="1"/>
  <c r="CD70"/>
  <c r="CE70" s="1"/>
  <c r="CD63"/>
  <c r="CE63" s="1"/>
  <c r="CD66"/>
  <c r="CE66" s="1"/>
  <c r="CD55"/>
  <c r="CE55" s="1"/>
  <c r="CD31"/>
  <c r="CE31" s="1"/>
  <c r="BY31"/>
  <c r="CD11"/>
  <c r="CE11" s="1"/>
  <c r="BY182"/>
  <c r="BY23"/>
  <c r="BY52"/>
  <c r="BY63"/>
  <c r="BY74"/>
  <c r="CD97"/>
  <c r="CE97" s="1"/>
  <c r="CD127"/>
  <c r="CE127" s="1"/>
  <c r="BY127"/>
  <c r="CD225"/>
  <c r="CE225" s="1"/>
  <c r="BY239"/>
  <c r="CD211"/>
  <c r="CE211" s="1"/>
  <c r="BY191"/>
  <c r="BY157"/>
  <c r="CD134"/>
  <c r="CE134" s="1"/>
  <c r="BY125"/>
  <c r="BY96"/>
  <c r="BY70"/>
  <c r="W260"/>
  <c r="Y260" l="1"/>
  <c r="BU334" l="1"/>
  <c r="BI334"/>
  <c r="BH334"/>
  <c r="BG334"/>
  <c r="BF334"/>
  <c r="BE334"/>
  <c r="BU333"/>
  <c r="BI333"/>
  <c r="BH333"/>
  <c r="BG333"/>
  <c r="BF333"/>
  <c r="BE333"/>
  <c r="BU332"/>
  <c r="BU335" s="1"/>
  <c r="BU336" s="1"/>
  <c r="BI332"/>
  <c r="BI335" s="1"/>
  <c r="BI336" s="1"/>
  <c r="BH332"/>
  <c r="BG332"/>
  <c r="BF332"/>
  <c r="BF335" s="1"/>
  <c r="BF336" s="1"/>
  <c r="BE332"/>
  <c r="BE335" s="1"/>
  <c r="BE336" s="1"/>
  <c r="BU329"/>
  <c r="BI329"/>
  <c r="BH329"/>
  <c r="BG329"/>
  <c r="BF329"/>
  <c r="BE329"/>
  <c r="BU328"/>
  <c r="BI328"/>
  <c r="BH328"/>
  <c r="BG328"/>
  <c r="BF328"/>
  <c r="BE328"/>
  <c r="BU327"/>
  <c r="BI327"/>
  <c r="BH327"/>
  <c r="BH330" s="1"/>
  <c r="BH331" s="1"/>
  <c r="BG327"/>
  <c r="BG330" s="1"/>
  <c r="BG331" s="1"/>
  <c r="BF327"/>
  <c r="BE327"/>
  <c r="BU324"/>
  <c r="BI324"/>
  <c r="BH324"/>
  <c r="BG324"/>
  <c r="BF324"/>
  <c r="BE324"/>
  <c r="BU323"/>
  <c r="BI323"/>
  <c r="BH323"/>
  <c r="BG323"/>
  <c r="BF323"/>
  <c r="BE323"/>
  <c r="BU322"/>
  <c r="BU325" s="1"/>
  <c r="BU326" s="1"/>
  <c r="BI322"/>
  <c r="BI325" s="1"/>
  <c r="BI326" s="1"/>
  <c r="BH322"/>
  <c r="BG322"/>
  <c r="BF322"/>
  <c r="BF325" s="1"/>
  <c r="BF326" s="1"/>
  <c r="BE322"/>
  <c r="BE325" s="1"/>
  <c r="BE326" s="1"/>
  <c r="BU319"/>
  <c r="BI319"/>
  <c r="BH319"/>
  <c r="BG319"/>
  <c r="BF319"/>
  <c r="BE319"/>
  <c r="BU318"/>
  <c r="BI318"/>
  <c r="BH318"/>
  <c r="BG318"/>
  <c r="BF318"/>
  <c r="BE318"/>
  <c r="BU317"/>
  <c r="BI317"/>
  <c r="BH317"/>
  <c r="BH320" s="1"/>
  <c r="BH321" s="1"/>
  <c r="BG317"/>
  <c r="BG320" s="1"/>
  <c r="BG321" s="1"/>
  <c r="BF317"/>
  <c r="BE317"/>
  <c r="BU314"/>
  <c r="BT314"/>
  <c r="BS314"/>
  <c r="BR314"/>
  <c r="BQ314"/>
  <c r="BL314"/>
  <c r="BK314"/>
  <c r="BJ314"/>
  <c r="BI314"/>
  <c r="BH314"/>
  <c r="BG314"/>
  <c r="BF314"/>
  <c r="BE314"/>
  <c r="BU313"/>
  <c r="BT313"/>
  <c r="BS313"/>
  <c r="BR313"/>
  <c r="BQ313"/>
  <c r="BL313"/>
  <c r="BK313"/>
  <c r="BJ313"/>
  <c r="BI313"/>
  <c r="BH313"/>
  <c r="BH338" s="1"/>
  <c r="BG313"/>
  <c r="BG338" s="1"/>
  <c r="BF313"/>
  <c r="BE313"/>
  <c r="BW312"/>
  <c r="BV312"/>
  <c r="BU312"/>
  <c r="BT312"/>
  <c r="BS312"/>
  <c r="BR312"/>
  <c r="BQ312"/>
  <c r="BL312"/>
  <c r="BK312"/>
  <c r="BJ312"/>
  <c r="BI312"/>
  <c r="BH312"/>
  <c r="BG312"/>
  <c r="BF312"/>
  <c r="BE312"/>
  <c r="BU309"/>
  <c r="BI309"/>
  <c r="BH309"/>
  <c r="BG309"/>
  <c r="BF309"/>
  <c r="BE309"/>
  <c r="BU308"/>
  <c r="BI308"/>
  <c r="BH308"/>
  <c r="BG308"/>
  <c r="BF308"/>
  <c r="BE308"/>
  <c r="BU307"/>
  <c r="BI307"/>
  <c r="BI310" s="1"/>
  <c r="BI311" s="1"/>
  <c r="BH307"/>
  <c r="BH310" s="1"/>
  <c r="BH311" s="1"/>
  <c r="BG307"/>
  <c r="BF307"/>
  <c r="BE307"/>
  <c r="BE310" s="1"/>
  <c r="BE311" s="1"/>
  <c r="BU304"/>
  <c r="BI304"/>
  <c r="BH304"/>
  <c r="BG304"/>
  <c r="BF304"/>
  <c r="BE304"/>
  <c r="BU303"/>
  <c r="BI303"/>
  <c r="BH303"/>
  <c r="BG303"/>
  <c r="BF303"/>
  <c r="BE303"/>
  <c r="BU302"/>
  <c r="BU305" s="1"/>
  <c r="BU306" s="1"/>
  <c r="BI302"/>
  <c r="BH302"/>
  <c r="BG302"/>
  <c r="BG305" s="1"/>
  <c r="BG306" s="1"/>
  <c r="BF302"/>
  <c r="BF305" s="1"/>
  <c r="BF306" s="1"/>
  <c r="BE302"/>
  <c r="BU299"/>
  <c r="BI299"/>
  <c r="BH299"/>
  <c r="BG299"/>
  <c r="BF299"/>
  <c r="BE299"/>
  <c r="BU298"/>
  <c r="BI298"/>
  <c r="BH298"/>
  <c r="BG298"/>
  <c r="BF298"/>
  <c r="BE298"/>
  <c r="BU297"/>
  <c r="BI297"/>
  <c r="BI300" s="1"/>
  <c r="BI301" s="1"/>
  <c r="BH297"/>
  <c r="BH300" s="1"/>
  <c r="BH301" s="1"/>
  <c r="BG297"/>
  <c r="BF297"/>
  <c r="BE297"/>
  <c r="BE300" s="1"/>
  <c r="BE301" s="1"/>
  <c r="BU294"/>
  <c r="BI294"/>
  <c r="BH294"/>
  <c r="BG294"/>
  <c r="BF294"/>
  <c r="BE294"/>
  <c r="BU293"/>
  <c r="BI293"/>
  <c r="BH293"/>
  <c r="BG293"/>
  <c r="BF293"/>
  <c r="BE293"/>
  <c r="BU292"/>
  <c r="BU295" s="1"/>
  <c r="BU296" s="1"/>
  <c r="BI292"/>
  <c r="BH292"/>
  <c r="BG292"/>
  <c r="BG295" s="1"/>
  <c r="BG296" s="1"/>
  <c r="BF292"/>
  <c r="BF295" s="1"/>
  <c r="BF296" s="1"/>
  <c r="BE292"/>
  <c r="BU289"/>
  <c r="BI289"/>
  <c r="BH289"/>
  <c r="BG289"/>
  <c r="BF289"/>
  <c r="BE289"/>
  <c r="BU288"/>
  <c r="BI288"/>
  <c r="BH288"/>
  <c r="BG288"/>
  <c r="BF288"/>
  <c r="BE288"/>
  <c r="BU287"/>
  <c r="BI287"/>
  <c r="BH287"/>
  <c r="BH290" s="1"/>
  <c r="BH291" s="1"/>
  <c r="BG287"/>
  <c r="BF287"/>
  <c r="BE287"/>
  <c r="BE290" s="1"/>
  <c r="BE291" s="1"/>
  <c r="BU284"/>
  <c r="BI284"/>
  <c r="BH284"/>
  <c r="BG284"/>
  <c r="BF284"/>
  <c r="BE284"/>
  <c r="BU283"/>
  <c r="BI283"/>
  <c r="BH283"/>
  <c r="BG283"/>
  <c r="BF283"/>
  <c r="BE283"/>
  <c r="BU282"/>
  <c r="BU285" s="1"/>
  <c r="BU286" s="1"/>
  <c r="BI282"/>
  <c r="BH282"/>
  <c r="BG282"/>
  <c r="BG285" s="1"/>
  <c r="BG286" s="1"/>
  <c r="BF282"/>
  <c r="BF285" s="1"/>
  <c r="BF286" s="1"/>
  <c r="BE282"/>
  <c r="BU279"/>
  <c r="BT279"/>
  <c r="BS279"/>
  <c r="BR279"/>
  <c r="BQ279"/>
  <c r="BL279"/>
  <c r="BK279"/>
  <c r="BJ279"/>
  <c r="BI279"/>
  <c r="BH279"/>
  <c r="BG279"/>
  <c r="BF279"/>
  <c r="BE279"/>
  <c r="BU278"/>
  <c r="BT278"/>
  <c r="BS278"/>
  <c r="BR278"/>
  <c r="BQ278"/>
  <c r="BL278"/>
  <c r="BK278"/>
  <c r="BJ278"/>
  <c r="BI278"/>
  <c r="BH278"/>
  <c r="BG278"/>
  <c r="BF278"/>
  <c r="BE278"/>
  <c r="BU277"/>
  <c r="BT277"/>
  <c r="BS277"/>
  <c r="BR277"/>
  <c r="BQ277"/>
  <c r="BL277"/>
  <c r="BK277"/>
  <c r="BJ277"/>
  <c r="BI277"/>
  <c r="BH277"/>
  <c r="BG277"/>
  <c r="BF277"/>
  <c r="BE277"/>
  <c r="BU274"/>
  <c r="BT274"/>
  <c r="BS274"/>
  <c r="BR274"/>
  <c r="BQ274"/>
  <c r="BL274"/>
  <c r="BK274"/>
  <c r="BJ274"/>
  <c r="BI274"/>
  <c r="BH274"/>
  <c r="BG274"/>
  <c r="BF274"/>
  <c r="BE274"/>
  <c r="BU273"/>
  <c r="BT273"/>
  <c r="BS273"/>
  <c r="BR273"/>
  <c r="BQ273"/>
  <c r="BL273"/>
  <c r="BK273"/>
  <c r="BJ273"/>
  <c r="BI273"/>
  <c r="BH273"/>
  <c r="BG273"/>
  <c r="BF273"/>
  <c r="BE273"/>
  <c r="BU272"/>
  <c r="BT272"/>
  <c r="BS272"/>
  <c r="BR272"/>
  <c r="BQ272"/>
  <c r="BL272"/>
  <c r="BK272"/>
  <c r="BJ272"/>
  <c r="BI272"/>
  <c r="BH272"/>
  <c r="BG272"/>
  <c r="BF272"/>
  <c r="BE272"/>
  <c r="BU269"/>
  <c r="BT269"/>
  <c r="BS269"/>
  <c r="BR269"/>
  <c r="BQ269"/>
  <c r="BL269"/>
  <c r="BK269"/>
  <c r="BJ269"/>
  <c r="BI269"/>
  <c r="BH269"/>
  <c r="BG269"/>
  <c r="BF269"/>
  <c r="BE269"/>
  <c r="BU268"/>
  <c r="BT268"/>
  <c r="BS268"/>
  <c r="BR268"/>
  <c r="BQ268"/>
  <c r="BL268"/>
  <c r="BK268"/>
  <c r="BJ268"/>
  <c r="BI268"/>
  <c r="BH268"/>
  <c r="BG268"/>
  <c r="BF268"/>
  <c r="BE268"/>
  <c r="BU267"/>
  <c r="BT267"/>
  <c r="BS267"/>
  <c r="BR267"/>
  <c r="BQ267"/>
  <c r="BL267"/>
  <c r="BK267"/>
  <c r="BJ267"/>
  <c r="BI267"/>
  <c r="BH267"/>
  <c r="BG267"/>
  <c r="BF267"/>
  <c r="BE267"/>
  <c r="BE264"/>
  <c r="BE263"/>
  <c r="BE262"/>
  <c r="BD260"/>
  <c r="BB260"/>
  <c r="AZ260"/>
  <c r="AW260"/>
  <c r="AV260"/>
  <c r="AU260"/>
  <c r="AT260"/>
  <c r="AS260"/>
  <c r="AR260"/>
  <c r="AQ260"/>
  <c r="AP260"/>
  <c r="AL260"/>
  <c r="AK260"/>
  <c r="AJ260"/>
  <c r="AI260"/>
  <c r="AH260"/>
  <c r="AG260"/>
  <c r="AF260"/>
  <c r="AE260"/>
  <c r="AD260"/>
  <c r="AC260"/>
  <c r="AB260"/>
  <c r="AA260"/>
  <c r="Z260"/>
  <c r="X260"/>
  <c r="V260"/>
  <c r="BD259"/>
  <c r="BB259"/>
  <c r="AZ259"/>
  <c r="AW259"/>
  <c r="AT259"/>
  <c r="AP259"/>
  <c r="AI259"/>
  <c r="AH259"/>
  <c r="AG259"/>
  <c r="AF259"/>
  <c r="AE259"/>
  <c r="AD259"/>
  <c r="AC259"/>
  <c r="AB259"/>
  <c r="AA259"/>
  <c r="Z259"/>
  <c r="Y259"/>
  <c r="X259"/>
  <c r="W259"/>
  <c r="V259"/>
  <c r="BD258"/>
  <c r="BB258"/>
  <c r="AZ258"/>
  <c r="AW258"/>
  <c r="AT258"/>
  <c r="AP258"/>
  <c r="AI258"/>
  <c r="AH258"/>
  <c r="AG258"/>
  <c r="AF258"/>
  <c r="AE258"/>
  <c r="AD258"/>
  <c r="AC258"/>
  <c r="AB258"/>
  <c r="AA258"/>
  <c r="Z258"/>
  <c r="Y258"/>
  <c r="X258"/>
  <c r="W258"/>
  <c r="V258"/>
  <c r="BD257"/>
  <c r="BB257"/>
  <c r="AZ257"/>
  <c r="AW257"/>
  <c r="AT257"/>
  <c r="AP257"/>
  <c r="AI257"/>
  <c r="AH257"/>
  <c r="AG257"/>
  <c r="AF257"/>
  <c r="AE257"/>
  <c r="AD257"/>
  <c r="AC257"/>
  <c r="AB257"/>
  <c r="AA257"/>
  <c r="Z257"/>
  <c r="Y257"/>
  <c r="X257"/>
  <c r="W257"/>
  <c r="V257"/>
  <c r="BD256"/>
  <c r="BB256"/>
  <c r="AZ256"/>
  <c r="AW256"/>
  <c r="AT256"/>
  <c r="AP256"/>
  <c r="AI256"/>
  <c r="AH256"/>
  <c r="AG256"/>
  <c r="AF256"/>
  <c r="AE256"/>
  <c r="AD256"/>
  <c r="AC256"/>
  <c r="AB256"/>
  <c r="AA256"/>
  <c r="Z256"/>
  <c r="Y256"/>
  <c r="X256"/>
  <c r="W256"/>
  <c r="V256"/>
  <c r="BD255"/>
  <c r="BB255"/>
  <c r="AZ255"/>
  <c r="AW255"/>
  <c r="AT255"/>
  <c r="AP255"/>
  <c r="AI255"/>
  <c r="AH255"/>
  <c r="AG255"/>
  <c r="AF255"/>
  <c r="AE255"/>
  <c r="AD255"/>
  <c r="AC255"/>
  <c r="AB255"/>
  <c r="AA255"/>
  <c r="Z255"/>
  <c r="Y255"/>
  <c r="X255"/>
  <c r="W255"/>
  <c r="V255"/>
  <c r="BD254"/>
  <c r="BB254"/>
  <c r="AZ254"/>
  <c r="AW254"/>
  <c r="AT254"/>
  <c r="AP254"/>
  <c r="AI254"/>
  <c r="AH254"/>
  <c r="AG254"/>
  <c r="AF254"/>
  <c r="AE254"/>
  <c r="AD254"/>
  <c r="AC254"/>
  <c r="AB254"/>
  <c r="AA254"/>
  <c r="Z254"/>
  <c r="Y254"/>
  <c r="X254"/>
  <c r="W254"/>
  <c r="V254"/>
  <c r="BD253"/>
  <c r="BB253"/>
  <c r="AZ253"/>
  <c r="AW253"/>
  <c r="AT253"/>
  <c r="AP253"/>
  <c r="AI253"/>
  <c r="AH253"/>
  <c r="AG253"/>
  <c r="AF253"/>
  <c r="AE253"/>
  <c r="AD253"/>
  <c r="AC253"/>
  <c r="AB253"/>
  <c r="AA253"/>
  <c r="Z253"/>
  <c r="Y253"/>
  <c r="X253"/>
  <c r="W253"/>
  <c r="V253"/>
  <c r="BD252"/>
  <c r="BB252"/>
  <c r="AZ252"/>
  <c r="AW252"/>
  <c r="AT252"/>
  <c r="AP252"/>
  <c r="AI252"/>
  <c r="AH252"/>
  <c r="AG252"/>
  <c r="AF252"/>
  <c r="AE252"/>
  <c r="AD252"/>
  <c r="AC252"/>
  <c r="AB252"/>
  <c r="AA252"/>
  <c r="Z252"/>
  <c r="Y252"/>
  <c r="X252"/>
  <c r="W252"/>
  <c r="V252"/>
  <c r="BD251"/>
  <c r="BB251"/>
  <c r="AZ251"/>
  <c r="AW251"/>
  <c r="AT251"/>
  <c r="AP251"/>
  <c r="AI251"/>
  <c r="AH251"/>
  <c r="AG251"/>
  <c r="AF251"/>
  <c r="AE251"/>
  <c r="AD251"/>
  <c r="AC251"/>
  <c r="AB251"/>
  <c r="AA251"/>
  <c r="Z251"/>
  <c r="Y251"/>
  <c r="BD250"/>
  <c r="BB250"/>
  <c r="AZ250"/>
  <c r="AW250"/>
  <c r="AT250"/>
  <c r="AP250"/>
  <c r="AI250"/>
  <c r="AH250"/>
  <c r="AG250"/>
  <c r="AF250"/>
  <c r="AE250"/>
  <c r="AD250"/>
  <c r="AC250"/>
  <c r="AB250"/>
  <c r="AA250"/>
  <c r="Z250"/>
  <c r="Y250"/>
  <c r="X250"/>
  <c r="W250"/>
  <c r="V250"/>
  <c r="BD249"/>
  <c r="BB249"/>
  <c r="AZ249"/>
  <c r="AW249"/>
  <c r="AT249"/>
  <c r="AP249"/>
  <c r="AI249"/>
  <c r="AH249"/>
  <c r="AG249"/>
  <c r="AF249"/>
  <c r="AE249"/>
  <c r="AD249"/>
  <c r="AC249"/>
  <c r="AB249"/>
  <c r="AA249"/>
  <c r="Z249"/>
  <c r="Y249"/>
  <c r="X249"/>
  <c r="W249"/>
  <c r="BD248"/>
  <c r="BB248"/>
  <c r="BB247" s="1"/>
  <c r="AZ248"/>
  <c r="AW248"/>
  <c r="AW247" s="1"/>
  <c r="AT248"/>
  <c r="AP248"/>
  <c r="AP247" s="1"/>
  <c r="AI248"/>
  <c r="AH248"/>
  <c r="AG248"/>
  <c r="AF248"/>
  <c r="AE248"/>
  <c r="AD248"/>
  <c r="AC248"/>
  <c r="AB248"/>
  <c r="AA248"/>
  <c r="Z248"/>
  <c r="Y248"/>
  <c r="X248"/>
  <c r="W248"/>
  <c r="V248"/>
  <c r="BD245"/>
  <c r="BB245"/>
  <c r="AZ245"/>
  <c r="AW245"/>
  <c r="AT245"/>
  <c r="AP245"/>
  <c r="AI245"/>
  <c r="AH245"/>
  <c r="AG245"/>
  <c r="AF245"/>
  <c r="AE245"/>
  <c r="AD245"/>
  <c r="AC245"/>
  <c r="AB245"/>
  <c r="AA245"/>
  <c r="Z245"/>
  <c r="Y245"/>
  <c r="X245"/>
  <c r="W245"/>
  <c r="BD244"/>
  <c r="BB244"/>
  <c r="AZ244"/>
  <c r="AW244"/>
  <c r="AT244"/>
  <c r="AP244"/>
  <c r="AI244"/>
  <c r="AH244"/>
  <c r="AG244"/>
  <c r="AF244"/>
  <c r="AE244"/>
  <c r="AD244"/>
  <c r="AC244"/>
  <c r="AB244"/>
  <c r="AA244"/>
  <c r="Z244"/>
  <c r="Y244"/>
  <c r="X244"/>
  <c r="W244"/>
  <c r="V244"/>
  <c r="T244"/>
  <c r="S244"/>
  <c r="R244"/>
  <c r="Q244"/>
  <c r="P244"/>
  <c r="O244"/>
  <c r="N244"/>
  <c r="M244"/>
  <c r="L244"/>
  <c r="K244"/>
  <c r="J244"/>
  <c r="BD243"/>
  <c r="BB243"/>
  <c r="AZ243"/>
  <c r="AW243"/>
  <c r="AT243"/>
  <c r="AP243"/>
  <c r="AI243"/>
  <c r="AH243"/>
  <c r="AG243"/>
  <c r="AF243"/>
  <c r="AE243"/>
  <c r="AD243"/>
  <c r="AC243"/>
  <c r="AB243"/>
  <c r="AA243"/>
  <c r="Z243"/>
  <c r="Y243"/>
  <c r="X243"/>
  <c r="W243"/>
  <c r="V243"/>
  <c r="T243"/>
  <c r="S243"/>
  <c r="R243"/>
  <c r="Q243"/>
  <c r="P243"/>
  <c r="O243"/>
  <c r="N243"/>
  <c r="M243"/>
  <c r="L243"/>
  <c r="K243"/>
  <c r="J243"/>
  <c r="BD242"/>
  <c r="BB242"/>
  <c r="AZ242"/>
  <c r="AW242"/>
  <c r="AT242"/>
  <c r="AP242"/>
  <c r="AI242"/>
  <c r="AH242"/>
  <c r="AG242"/>
  <c r="AF242"/>
  <c r="AE242"/>
  <c r="AD242"/>
  <c r="AC242"/>
  <c r="AB242"/>
  <c r="AA242"/>
  <c r="Z242"/>
  <c r="Y242"/>
  <c r="X242"/>
  <c r="W242"/>
  <c r="V242"/>
  <c r="T242"/>
  <c r="S242"/>
  <c r="R242"/>
  <c r="Q242"/>
  <c r="P242"/>
  <c r="O242"/>
  <c r="N242"/>
  <c r="M242"/>
  <c r="L242"/>
  <c r="K242"/>
  <c r="J242"/>
  <c r="BD241"/>
  <c r="BB241"/>
  <c r="AZ241"/>
  <c r="AW241"/>
  <c r="AT241"/>
  <c r="AP241"/>
  <c r="AI241"/>
  <c r="AH241"/>
  <c r="AG241"/>
  <c r="AF241"/>
  <c r="AE241"/>
  <c r="AD241"/>
  <c r="AC241"/>
  <c r="AB241"/>
  <c r="AA241"/>
  <c r="Z241"/>
  <c r="Y241"/>
  <c r="X241"/>
  <c r="W241"/>
  <c r="V241"/>
  <c r="T241"/>
  <c r="S241"/>
  <c r="R241"/>
  <c r="Q241"/>
  <c r="P241"/>
  <c r="O241"/>
  <c r="N241"/>
  <c r="M241"/>
  <c r="L241"/>
  <c r="K241"/>
  <c r="J241"/>
  <c r="U239"/>
  <c r="U238"/>
  <c r="U236"/>
  <c r="CB235"/>
  <c r="CC235" s="1"/>
  <c r="BZ235"/>
  <c r="CA235" s="1"/>
  <c r="BX235"/>
  <c r="BY235" s="1"/>
  <c r="U235"/>
  <c r="U234"/>
  <c r="U233"/>
  <c r="U232"/>
  <c r="U231"/>
  <c r="U229"/>
  <c r="U228"/>
  <c r="U227"/>
  <c r="U226"/>
  <c r="U225"/>
  <c r="U224"/>
  <c r="CB223"/>
  <c r="CC223" s="1"/>
  <c r="BZ223"/>
  <c r="CA223" s="1"/>
  <c r="BX223"/>
  <c r="BY223" s="1"/>
  <c r="U223"/>
  <c r="U220"/>
  <c r="U218"/>
  <c r="U217"/>
  <c r="U216"/>
  <c r="U215"/>
  <c r="U214"/>
  <c r="U213"/>
  <c r="U212"/>
  <c r="U211"/>
  <c r="U210"/>
  <c r="U209"/>
  <c r="U208"/>
  <c r="U207"/>
  <c r="U206"/>
  <c r="U205"/>
  <c r="CB203"/>
  <c r="CC203" s="1"/>
  <c r="BZ203"/>
  <c r="CA203" s="1"/>
  <c r="BX203"/>
  <c r="U203"/>
  <c r="U199"/>
  <c r="U198"/>
  <c r="U197"/>
  <c r="U196"/>
  <c r="U195"/>
  <c r="U193"/>
  <c r="U192"/>
  <c r="U191"/>
  <c r="U187"/>
  <c r="U185"/>
  <c r="U183"/>
  <c r="U182"/>
  <c r="U178"/>
  <c r="CB177"/>
  <c r="CC177" s="1"/>
  <c r="BZ177"/>
  <c r="CA177" s="1"/>
  <c r="BX177"/>
  <c r="U177"/>
  <c r="U176"/>
  <c r="U175"/>
  <c r="U174"/>
  <c r="CB173"/>
  <c r="CC173" s="1"/>
  <c r="BZ173"/>
  <c r="CA173" s="1"/>
  <c r="BX173"/>
  <c r="U173"/>
  <c r="U171"/>
  <c r="U170"/>
  <c r="U169"/>
  <c r="U167"/>
  <c r="U166"/>
  <c r="U165"/>
  <c r="U164"/>
  <c r="U163"/>
  <c r="CB162"/>
  <c r="CC162" s="1"/>
  <c r="BZ162"/>
  <c r="CA162" s="1"/>
  <c r="BX162"/>
  <c r="BY162" s="1"/>
  <c r="U162"/>
  <c r="U161"/>
  <c r="U160"/>
  <c r="U159"/>
  <c r="U157"/>
  <c r="U156"/>
  <c r="U155"/>
  <c r="U154"/>
  <c r="U153"/>
  <c r="U152"/>
  <c r="U151"/>
  <c r="CB150"/>
  <c r="CC150" s="1"/>
  <c r="BZ150"/>
  <c r="CA150" s="1"/>
  <c r="BX150"/>
  <c r="U150"/>
  <c r="U148"/>
  <c r="U147"/>
  <c r="U146"/>
  <c r="U145"/>
  <c r="U144"/>
  <c r="U143"/>
  <c r="U141"/>
  <c r="U140"/>
  <c r="U139"/>
  <c r="U138"/>
  <c r="U137"/>
  <c r="U135"/>
  <c r="U134"/>
  <c r="U133"/>
  <c r="U132"/>
  <c r="U131"/>
  <c r="U128"/>
  <c r="U127"/>
  <c r="U125"/>
  <c r="U123"/>
  <c r="U122"/>
  <c r="CB121"/>
  <c r="CC121" s="1"/>
  <c r="BZ121"/>
  <c r="CA121" s="1"/>
  <c r="BX121"/>
  <c r="U121"/>
  <c r="U120"/>
  <c r="CB119"/>
  <c r="CC119" s="1"/>
  <c r="BZ119"/>
  <c r="CA119" s="1"/>
  <c r="BX119"/>
  <c r="U119"/>
  <c r="CB118"/>
  <c r="CC118" s="1"/>
  <c r="BZ118"/>
  <c r="CA118" s="1"/>
  <c r="BX118"/>
  <c r="BY118" s="1"/>
  <c r="U118"/>
  <c r="CB116"/>
  <c r="CC116" s="1"/>
  <c r="BZ116"/>
  <c r="CA116" s="1"/>
  <c r="BX116"/>
  <c r="U116"/>
  <c r="U115"/>
  <c r="CB114"/>
  <c r="CC114" s="1"/>
  <c r="BZ114"/>
  <c r="CA114" s="1"/>
  <c r="BX114"/>
  <c r="U114"/>
  <c r="CB113"/>
  <c r="CC113" s="1"/>
  <c r="BZ113"/>
  <c r="CA113" s="1"/>
  <c r="BX113"/>
  <c r="BY113" s="1"/>
  <c r="U113"/>
  <c r="U112"/>
  <c r="CB111"/>
  <c r="CC111" s="1"/>
  <c r="BZ111"/>
  <c r="CA111" s="1"/>
  <c r="BX111"/>
  <c r="BY111" s="1"/>
  <c r="U111"/>
  <c r="U109"/>
  <c r="U107"/>
  <c r="CB105"/>
  <c r="CC105" s="1"/>
  <c r="BZ105"/>
  <c r="CA105" s="1"/>
  <c r="BX105"/>
  <c r="U105"/>
  <c r="U103"/>
  <c r="U101"/>
  <c r="CB100"/>
  <c r="CC100" s="1"/>
  <c r="BZ100"/>
  <c r="CA100" s="1"/>
  <c r="BX100"/>
  <c r="BY100" s="1"/>
  <c r="U100"/>
  <c r="U97"/>
  <c r="U96"/>
  <c r="U93"/>
  <c r="U92"/>
  <c r="U91"/>
  <c r="U90"/>
  <c r="U89"/>
  <c r="CB88"/>
  <c r="CC88" s="1"/>
  <c r="BZ88"/>
  <c r="CA88" s="1"/>
  <c r="BX88"/>
  <c r="BY88" s="1"/>
  <c r="U88"/>
  <c r="CB85"/>
  <c r="CC85" s="1"/>
  <c r="BZ85"/>
  <c r="CA85" s="1"/>
  <c r="BX85"/>
  <c r="U85"/>
  <c r="CB84"/>
  <c r="CC84" s="1"/>
  <c r="BZ84"/>
  <c r="CA84" s="1"/>
  <c r="BX84"/>
  <c r="BY84" s="1"/>
  <c r="U84"/>
  <c r="U82"/>
  <c r="U81"/>
  <c r="U80"/>
  <c r="U79"/>
  <c r="U78"/>
  <c r="U77"/>
  <c r="U76"/>
  <c r="U75"/>
  <c r="U74"/>
  <c r="U72"/>
  <c r="U71"/>
  <c r="U70"/>
  <c r="U69"/>
  <c r="U68"/>
  <c r="CB65"/>
  <c r="CC65" s="1"/>
  <c r="BZ65"/>
  <c r="CA65" s="1"/>
  <c r="BX65"/>
  <c r="U65"/>
  <c r="U64"/>
  <c r="U63"/>
  <c r="U62"/>
  <c r="U61"/>
  <c r="U60"/>
  <c r="U56"/>
  <c r="U55"/>
  <c r="U54"/>
  <c r="U53"/>
  <c r="U52"/>
  <c r="U50"/>
  <c r="U49"/>
  <c r="CB47"/>
  <c r="CC47" s="1"/>
  <c r="BZ47"/>
  <c r="CA47" s="1"/>
  <c r="BX47"/>
  <c r="BY47" s="1"/>
  <c r="U47"/>
  <c r="CB45"/>
  <c r="CC45" s="1"/>
  <c r="BZ45"/>
  <c r="CA45" s="1"/>
  <c r="BX45"/>
  <c r="U45"/>
  <c r="U44"/>
  <c r="U43"/>
  <c r="U42"/>
  <c r="U41"/>
  <c r="U40"/>
  <c r="U39"/>
  <c r="U37"/>
  <c r="U36"/>
  <c r="U35"/>
  <c r="CB33"/>
  <c r="CC33" s="1"/>
  <c r="BZ33"/>
  <c r="CA33" s="1"/>
  <c r="BX33"/>
  <c r="U33"/>
  <c r="U32"/>
  <c r="U31"/>
  <c r="U30"/>
  <c r="U28"/>
  <c r="U27"/>
  <c r="U25"/>
  <c r="U24"/>
  <c r="U23"/>
  <c r="U20"/>
  <c r="U19"/>
  <c r="U18"/>
  <c r="U16"/>
  <c r="U15"/>
  <c r="U14"/>
  <c r="U13"/>
  <c r="U12"/>
  <c r="U11"/>
  <c r="BD6"/>
  <c r="BB6"/>
  <c r="BA6"/>
  <c r="AZ6"/>
  <c r="AY6"/>
  <c r="AX6"/>
  <c r="AW6"/>
  <c r="AV6"/>
  <c r="AU6"/>
  <c r="AT6"/>
  <c r="AS6"/>
  <c r="AR6"/>
  <c r="AQ6"/>
  <c r="AP6"/>
  <c r="AO6"/>
  <c r="AN6"/>
  <c r="AM6"/>
  <c r="AL6"/>
  <c r="AK6"/>
  <c r="AJ6"/>
  <c r="AI6"/>
  <c r="AH6"/>
  <c r="AG6"/>
  <c r="AF6"/>
  <c r="AE6"/>
  <c r="AD6"/>
  <c r="AC6"/>
  <c r="AB6"/>
  <c r="AA6"/>
  <c r="Z6"/>
  <c r="Y6"/>
  <c r="X6"/>
  <c r="T6"/>
  <c r="S6"/>
  <c r="R6"/>
  <c r="Q6"/>
  <c r="P6"/>
  <c r="O6"/>
  <c r="N6"/>
  <c r="M6"/>
  <c r="L6"/>
  <c r="K6"/>
  <c r="J6"/>
  <c r="AZ247" l="1"/>
  <c r="BD247"/>
  <c r="CD173"/>
  <c r="CE173" s="1"/>
  <c r="BH339"/>
  <c r="BQ315"/>
  <c r="BQ316" s="1"/>
  <c r="BU315"/>
  <c r="BU316" s="1"/>
  <c r="BG339"/>
  <c r="BI290"/>
  <c r="BI291" s="1"/>
  <c r="BF280"/>
  <c r="BF281" s="1"/>
  <c r="BH280"/>
  <c r="BH281" s="1"/>
  <c r="BJ280"/>
  <c r="BJ281" s="1"/>
  <c r="BL280"/>
  <c r="BL281" s="1"/>
  <c r="BR280"/>
  <c r="BR281" s="1"/>
  <c r="BT280"/>
  <c r="BT281" s="1"/>
  <c r="AI247"/>
  <c r="AT247"/>
  <c r="Y247"/>
  <c r="AA247"/>
  <c r="AC247"/>
  <c r="AE247"/>
  <c r="AG247"/>
  <c r="AH247"/>
  <c r="BE265"/>
  <c r="BE266" s="1"/>
  <c r="BZ265" s="1"/>
  <c r="CA265" s="1"/>
  <c r="BF270"/>
  <c r="BF271" s="1"/>
  <c r="BH270"/>
  <c r="BH271" s="1"/>
  <c r="BJ270"/>
  <c r="BJ271" s="1"/>
  <c r="BL270"/>
  <c r="BL271" s="1"/>
  <c r="BT270"/>
  <c r="BT271" s="1"/>
  <c r="BE275"/>
  <c r="BE276" s="1"/>
  <c r="BG275"/>
  <c r="BG276" s="1"/>
  <c r="BI275"/>
  <c r="BI276" s="1"/>
  <c r="BK275"/>
  <c r="BK276" s="1"/>
  <c r="BQ275"/>
  <c r="BQ276" s="1"/>
  <c r="BS275"/>
  <c r="BS276" s="1"/>
  <c r="BU275"/>
  <c r="BU276" s="1"/>
  <c r="BE270"/>
  <c r="BE271" s="1"/>
  <c r="BG270"/>
  <c r="BG271" s="1"/>
  <c r="BI270"/>
  <c r="BI271" s="1"/>
  <c r="BK270"/>
  <c r="BK271" s="1"/>
  <c r="BQ270"/>
  <c r="BQ271" s="1"/>
  <c r="BS270"/>
  <c r="BS271" s="1"/>
  <c r="BU270"/>
  <c r="BU271" s="1"/>
  <c r="BF275"/>
  <c r="BF276" s="1"/>
  <c r="BH275"/>
  <c r="BH276" s="1"/>
  <c r="BJ275"/>
  <c r="BJ276" s="1"/>
  <c r="BL275"/>
  <c r="BL276" s="1"/>
  <c r="BR275"/>
  <c r="BR276" s="1"/>
  <c r="BT275"/>
  <c r="BT276" s="1"/>
  <c r="BE280"/>
  <c r="BE281" s="1"/>
  <c r="BG280"/>
  <c r="BG281" s="1"/>
  <c r="BI280"/>
  <c r="BI281" s="1"/>
  <c r="BK280"/>
  <c r="BK281" s="1"/>
  <c r="BQ280"/>
  <c r="BQ281" s="1"/>
  <c r="BS280"/>
  <c r="BS281" s="1"/>
  <c r="BU280"/>
  <c r="BU281" s="1"/>
  <c r="BY173"/>
  <c r="CD223"/>
  <c r="CE223" s="1"/>
  <c r="X247"/>
  <c r="Z247"/>
  <c r="AB247"/>
  <c r="AD247"/>
  <c r="W247"/>
  <c r="BR270"/>
  <c r="BR271" s="1"/>
  <c r="BF338"/>
  <c r="BF339"/>
  <c r="V247"/>
  <c r="U244"/>
  <c r="CD65"/>
  <c r="CE65" s="1"/>
  <c r="CD177"/>
  <c r="CE177" s="1"/>
  <c r="CD203"/>
  <c r="CE203" s="1"/>
  <c r="AF247"/>
  <c r="BG337"/>
  <c r="BK315"/>
  <c r="BK316" s="1"/>
  <c r="BS315"/>
  <c r="BS316" s="1"/>
  <c r="U241"/>
  <c r="BY65"/>
  <c r="CD85"/>
  <c r="CE85" s="1"/>
  <c r="CD114"/>
  <c r="CE114" s="1"/>
  <c r="BY177"/>
  <c r="BY203"/>
  <c r="BH285"/>
  <c r="BH286" s="1"/>
  <c r="BF290"/>
  <c r="BF291" s="1"/>
  <c r="BU290"/>
  <c r="BU291" s="1"/>
  <c r="CB290" s="1"/>
  <c r="CC290" s="1"/>
  <c r="BH295"/>
  <c r="BH296" s="1"/>
  <c r="BF300"/>
  <c r="BF301" s="1"/>
  <c r="BU300"/>
  <c r="BU301" s="1"/>
  <c r="BH305"/>
  <c r="BH306" s="1"/>
  <c r="BF310"/>
  <c r="BF311" s="1"/>
  <c r="BU310"/>
  <c r="BU311" s="1"/>
  <c r="BX310" s="1"/>
  <c r="BE338"/>
  <c r="BI338"/>
  <c r="BE339"/>
  <c r="BI339"/>
  <c r="BE320"/>
  <c r="BE321" s="1"/>
  <c r="BI320"/>
  <c r="BI321" s="1"/>
  <c r="BG325"/>
  <c r="BG326" s="1"/>
  <c r="BE330"/>
  <c r="BE331" s="1"/>
  <c r="BI330"/>
  <c r="BI331" s="1"/>
  <c r="BG335"/>
  <c r="BG336" s="1"/>
  <c r="BZ335" s="1"/>
  <c r="CA335" s="1"/>
  <c r="CD105"/>
  <c r="CE105" s="1"/>
  <c r="CD116"/>
  <c r="CE116" s="1"/>
  <c r="BE285"/>
  <c r="BE286" s="1"/>
  <c r="BI285"/>
  <c r="BI286" s="1"/>
  <c r="BG290"/>
  <c r="BG291" s="1"/>
  <c r="BE295"/>
  <c r="BE296" s="1"/>
  <c r="BZ295" s="1"/>
  <c r="CA295" s="1"/>
  <c r="BI295"/>
  <c r="BI296" s="1"/>
  <c r="BG300"/>
  <c r="BG301" s="1"/>
  <c r="BE305"/>
  <c r="BE306" s="1"/>
  <c r="BI305"/>
  <c r="BI306" s="1"/>
  <c r="BG310"/>
  <c r="BG311" s="1"/>
  <c r="BE337"/>
  <c r="BI337"/>
  <c r="BF320"/>
  <c r="BF321" s="1"/>
  <c r="CB320" s="1"/>
  <c r="CC320" s="1"/>
  <c r="BU320"/>
  <c r="BU321" s="1"/>
  <c r="BH325"/>
  <c r="BH326" s="1"/>
  <c r="BZ325" s="1"/>
  <c r="CA325" s="1"/>
  <c r="BF330"/>
  <c r="BF331" s="1"/>
  <c r="BU330"/>
  <c r="BU331" s="1"/>
  <c r="CB330" s="1"/>
  <c r="CC330" s="1"/>
  <c r="BH335"/>
  <c r="BH336" s="1"/>
  <c r="BY85"/>
  <c r="BY105"/>
  <c r="BY114"/>
  <c r="BY116"/>
  <c r="BD240"/>
  <c r="AT240"/>
  <c r="AZ240"/>
  <c r="AA240"/>
  <c r="AC240"/>
  <c r="AE240"/>
  <c r="AG240"/>
  <c r="AI240"/>
  <c r="M240"/>
  <c r="Q240"/>
  <c r="V240"/>
  <c r="J240"/>
  <c r="L240"/>
  <c r="N240"/>
  <c r="P240"/>
  <c r="R240"/>
  <c r="T240"/>
  <c r="W240"/>
  <c r="Y240"/>
  <c r="K240"/>
  <c r="O240"/>
  <c r="S240"/>
  <c r="X240"/>
  <c r="CD33"/>
  <c r="CE33" s="1"/>
  <c r="CD45"/>
  <c r="CE45" s="1"/>
  <c r="CD119"/>
  <c r="CE119" s="1"/>
  <c r="CD150"/>
  <c r="CE150" s="1"/>
  <c r="CD121"/>
  <c r="CE121" s="1"/>
  <c r="U6"/>
  <c r="BY33"/>
  <c r="BY45"/>
  <c r="CD84"/>
  <c r="CE84" s="1"/>
  <c r="U242"/>
  <c r="BY119"/>
  <c r="BY121"/>
  <c r="U243"/>
  <c r="BY150"/>
  <c r="Z240"/>
  <c r="AB240"/>
  <c r="AD240"/>
  <c r="AF240"/>
  <c r="AH240"/>
  <c r="AP240"/>
  <c r="AW240"/>
  <c r="BB240"/>
  <c r="BF337"/>
  <c r="BH337"/>
  <c r="BJ315"/>
  <c r="BJ316" s="1"/>
  <c r="BL315"/>
  <c r="BL316" s="1"/>
  <c r="BR315"/>
  <c r="BR316" s="1"/>
  <c r="BT315"/>
  <c r="BT316" s="1"/>
  <c r="BU338"/>
  <c r="BU339"/>
  <c r="CD88"/>
  <c r="CE88" s="1"/>
  <c r="CD100"/>
  <c r="CE100" s="1"/>
  <c r="CD111"/>
  <c r="CE111" s="1"/>
  <c r="CD113"/>
  <c r="CE113" s="1"/>
  <c r="CD118"/>
  <c r="CE118" s="1"/>
  <c r="CD162"/>
  <c r="CE162" s="1"/>
  <c r="CD235"/>
  <c r="CE235" s="1"/>
  <c r="CD47"/>
  <c r="CE47" s="1"/>
  <c r="BF315"/>
  <c r="BF316" s="1"/>
  <c r="BH315"/>
  <c r="BH316" s="1"/>
  <c r="BU337"/>
  <c r="BE315"/>
  <c r="BE316" s="1"/>
  <c r="BG315"/>
  <c r="BG316" s="1"/>
  <c r="BI315"/>
  <c r="BI316" s="1"/>
  <c r="BZ275" l="1"/>
  <c r="CA275" s="1"/>
  <c r="BX290"/>
  <c r="BY290" s="1"/>
  <c r="BX280"/>
  <c r="BZ270"/>
  <c r="CA270" s="1"/>
  <c r="BX300"/>
  <c r="BX320"/>
  <c r="CB310"/>
  <c r="CC310" s="1"/>
  <c r="BX330"/>
  <c r="BY330" s="1"/>
  <c r="BZ305"/>
  <c r="CA305" s="1"/>
  <c r="CB300"/>
  <c r="CC300" s="1"/>
  <c r="BZ285"/>
  <c r="CA285" s="1"/>
  <c r="CB280"/>
  <c r="CC280" s="1"/>
  <c r="BX270"/>
  <c r="BY270" s="1"/>
  <c r="BG340"/>
  <c r="BG341" s="1"/>
  <c r="BH340"/>
  <c r="BH341" s="1"/>
  <c r="CB335"/>
  <c r="CC335" s="1"/>
  <c r="BZ330"/>
  <c r="CA330" s="1"/>
  <c r="CB305"/>
  <c r="CC305" s="1"/>
  <c r="CB285"/>
  <c r="CC285" s="1"/>
  <c r="CB325"/>
  <c r="CC325" s="1"/>
  <c r="BZ320"/>
  <c r="CA320" s="1"/>
  <c r="BZ310"/>
  <c r="CA310" s="1"/>
  <c r="BZ300"/>
  <c r="CA300" s="1"/>
  <c r="CB295"/>
  <c r="CC295" s="1"/>
  <c r="BZ290"/>
  <c r="CA290" s="1"/>
  <c r="BZ280"/>
  <c r="CA280" s="1"/>
  <c r="CB270"/>
  <c r="CC270" s="1"/>
  <c r="CB275"/>
  <c r="CC275" s="1"/>
  <c r="CB265"/>
  <c r="CC265" s="1"/>
  <c r="BX335"/>
  <c r="CD335" s="1"/>
  <c r="CE335" s="1"/>
  <c r="BX325"/>
  <c r="BY325" s="1"/>
  <c r="BX305"/>
  <c r="BX295"/>
  <c r="BX285"/>
  <c r="BY285" s="1"/>
  <c r="BX275"/>
  <c r="BY275" s="1"/>
  <c r="BX265"/>
  <c r="BY265" s="1"/>
  <c r="BF340"/>
  <c r="BF341" s="1"/>
  <c r="BE340"/>
  <c r="BE341" s="1"/>
  <c r="BI340"/>
  <c r="BI341" s="1"/>
  <c r="BU340"/>
  <c r="BU341" s="1"/>
  <c r="U240"/>
  <c r="CB315"/>
  <c r="CC315" s="1"/>
  <c r="BZ315"/>
  <c r="CA315" s="1"/>
  <c r="BX315"/>
  <c r="BY310"/>
  <c r="BY300"/>
  <c r="BY280"/>
  <c r="BY320"/>
  <c r="BY295"/>
  <c r="CD305" l="1"/>
  <c r="CE305" s="1"/>
  <c r="CD280"/>
  <c r="CE280" s="1"/>
  <c r="CD310"/>
  <c r="CE310" s="1"/>
  <c r="CD325"/>
  <c r="CE325" s="1"/>
  <c r="BX340"/>
  <c r="CD330"/>
  <c r="CE330" s="1"/>
  <c r="CD320"/>
  <c r="CE320" s="1"/>
  <c r="BY305"/>
  <c r="BY335"/>
  <c r="CB340"/>
  <c r="CC340" s="1"/>
  <c r="BZ340"/>
  <c r="CA340" s="1"/>
  <c r="CD275"/>
  <c r="CE275" s="1"/>
  <c r="CD295"/>
  <c r="CE295" s="1"/>
  <c r="CD270"/>
  <c r="CE270" s="1"/>
  <c r="CD285"/>
  <c r="CE285" s="1"/>
  <c r="CD290"/>
  <c r="CE290" s="1"/>
  <c r="CD300"/>
  <c r="CE300" s="1"/>
  <c r="CD265"/>
  <c r="CE265" s="1"/>
  <c r="BY340"/>
  <c r="CD315"/>
  <c r="CE315" s="1"/>
  <c r="BY315"/>
  <c r="CD340" l="1"/>
  <c r="CE340" s="1"/>
</calcChain>
</file>

<file path=xl/comments1.xml><?xml version="1.0" encoding="utf-8"?>
<comments xmlns="http://schemas.openxmlformats.org/spreadsheetml/2006/main">
  <authors>
    <author>Thao</author>
  </authors>
  <commentList>
    <comment ref="A3" authorId="0">
      <text>
        <r>
          <rPr>
            <b/>
            <sz val="8"/>
            <color indexed="81"/>
            <rFont val="Tahoma"/>
            <family val="2"/>
          </rPr>
          <t>Đánh số thứ tự riêng theo khối 5 tuổi</t>
        </r>
      </text>
    </comment>
    <comment ref="B3" authorId="0">
      <text>
        <r>
          <rPr>
            <b/>
            <sz val="8"/>
            <color indexed="81"/>
            <rFont val="Tahoma"/>
            <family val="2"/>
          </rPr>
          <t>Đánh số thứ tự theo bản nguồn ban đầu (Toàn khối MG)</t>
        </r>
      </text>
    </comment>
    <comment ref="K4" authorId="0">
      <text>
        <r>
          <rPr>
            <sz val="10"/>
            <color indexed="81"/>
            <rFont val="Times New Roman"/>
            <family val="1"/>
          </rPr>
          <t>Tên chủ đề (viết tắt)</t>
        </r>
      </text>
    </comment>
    <comment ref="K5" authorId="0">
      <text>
        <r>
          <rPr>
            <sz val="10"/>
            <color indexed="81"/>
            <rFont val="Times New Roman"/>
            <family val="1"/>
          </rPr>
          <t>Số tuần thực hiện chủ đề</t>
        </r>
      </text>
    </comment>
    <comment ref="K7" authorId="0">
      <text>
        <r>
          <rPr>
            <sz val="10"/>
            <color indexed="81"/>
            <rFont val="Times New Roman"/>
            <family val="1"/>
          </rPr>
          <t>Thời gian cụ thể thực hiện chủ đề (từ ngày tháng nào đến ngày tháng nào</t>
        </r>
      </text>
    </comment>
  </commentList>
</comments>
</file>

<file path=xl/sharedStrings.xml><?xml version="1.0" encoding="utf-8"?>
<sst xmlns="http://schemas.openxmlformats.org/spreadsheetml/2006/main" count="4322" uniqueCount="744">
  <si>
    <t>tt</t>
  </si>
  <si>
    <t>Nội dung năm</t>
  </si>
  <si>
    <t>Thuộc lĩnh vực</t>
  </si>
  <si>
    <t>Mục tiêu</t>
  </si>
  <si>
    <t>Nguồn</t>
  </si>
  <si>
    <t>Nội dung</t>
  </si>
  <si>
    <t>I. LĨNH VỰC GIÁO DỤC PHÁT TRIỂN THỂ CHẤT</t>
  </si>
  <si>
    <t>#</t>
  </si>
  <si>
    <t>Thể chất</t>
  </si>
  <si>
    <t>A. Phát triển vận động</t>
  </si>
  <si>
    <t>1. Thực hiện các động tác phát triển các nhóm cơ và hô hấp</t>
  </si>
  <si>
    <t>KQMĐ</t>
  </si>
  <si>
    <t>TLHD</t>
  </si>
  <si>
    <t>x</t>
  </si>
  <si>
    <t>NDCT</t>
  </si>
  <si>
    <t>ĐP</t>
  </si>
  <si>
    <t>* Vận động: tung, ném, bắt</t>
  </si>
  <si>
    <t>B. Giáo dục dinh dưỡng và sức khỏe</t>
  </si>
  <si>
    <t>Đi vệ sinh đúng nơi quy định</t>
  </si>
  <si>
    <t>II. LĨNH VỰC GIÁO DỤC PHÁT TRIỂN NHẬN THỨC</t>
  </si>
  <si>
    <t>Nhận thức</t>
  </si>
  <si>
    <t>III. LĨNH VỰC GIÁO DỤC PHÁT TRIỂN NGÔN NGỮ</t>
  </si>
  <si>
    <t>Ngôn ngữ</t>
  </si>
  <si>
    <t>Thực hiện được các động tác trong bài tập thể dục : hít thở , tay , lưng bụng và chân.</t>
  </si>
  <si>
    <t>2. Thực hiện vận động cơ bản và phát triển tố chất vận động ban đầu</t>
  </si>
  <si>
    <t>Đứng co 1 chân</t>
  </si>
  <si>
    <t>* Vận động: Tập bò, trườn</t>
  </si>
  <si>
    <t>* Vận động: Tập đi; chạy</t>
  </si>
  <si>
    <t xml:space="preserve"> Đi theo hiệu lệnh. </t>
  </si>
  <si>
    <t>Giữ được thăng bằng trong vận khi chạy thay đổi tốc độ nhanh - chậm theo cô</t>
  </si>
  <si>
    <t>Chạy theo hướng thẳng ( thay đổi tốc độ)</t>
  </si>
  <si>
    <t xml:space="preserve">Thực hiện phối hợp vận động tay - mắt ném vào đích xa </t>
  </si>
  <si>
    <t>Ném bóng vào đích xa 1 – 1,2m</t>
  </si>
  <si>
    <t>3. Thực hiện vận động, cử động của bàn tay</t>
  </si>
  <si>
    <t>Chắp ghép hình</t>
  </si>
  <si>
    <t>Vận động cổ tay, bàn tay, ngón tay, thực hiện vận động chắp ghép hình.</t>
  </si>
  <si>
    <t>1. Có một số nề nếp, thói quen tốt trong sinh hoạt</t>
  </si>
  <si>
    <t>Nhận biết một  số hành động nguy hiểm và cách  phòng tránh</t>
  </si>
  <si>
    <t>1. Khám phá thế giới xung quanh bằng các giác quan</t>
  </si>
  <si>
    <t>Tìm đồ vật vừa mới cất giấu.</t>
  </si>
  <si>
    <t>Biết phối hợp các giác quan để tìm đồ vật vừa mới cất giấu</t>
  </si>
  <si>
    <t>2. Thể hiện sự hiểu biết về các sự vật, hiện tượng gần gũi</t>
  </si>
  <si>
    <t>Nói được tên và vài đặc điểm nổi bật của các phương tiên giao thông gần gũi.</t>
  </si>
  <si>
    <t>Nhận biết , gọi tên  một số đặc điểm nổi bật của con vật quen thuộc</t>
  </si>
  <si>
    <t>Chỉ hoặc lấy cất đúng đồ chơi có kích thước to nhỏ khác nhau rõ nét</t>
  </si>
  <si>
    <t>1. Nghe hiểu lời nói</t>
  </si>
  <si>
    <t>Nhận biết màu  xanh</t>
  </si>
  <si>
    <t>Nhận biết màu đỏ, vàng, xanh</t>
  </si>
  <si>
    <t>Nhận biết số lượng ( Một -nhiều)</t>
  </si>
  <si>
    <t>Nhận biết hình vuông</t>
  </si>
  <si>
    <t>Nhận biết hình tròn</t>
  </si>
  <si>
    <t>Nhận biết to - nhỏ</t>
  </si>
  <si>
    <t>Nhận biết vị trí không gian, trên dưới (so với bản thân trẻ)</t>
  </si>
  <si>
    <t>Nói được tên, công việc và những hành động quen thuộc của những người gần gũi trong gia đình</t>
  </si>
  <si>
    <t>Nói được tên của cô giáo và các bạn trong nhóm lớp.</t>
  </si>
  <si>
    <t xml:space="preserve">Nghe các bài thơ, đồng dao,ca dao, hò vè và truyện ngắn. </t>
  </si>
  <si>
    <t>Phát âm các âm khác nhau của tiếng việt</t>
  </si>
  <si>
    <t>Kể lại đoạn truyện được nghe nhiều lần, có gợi ý.</t>
  </si>
  <si>
    <t>Phát âm rõ tiếng.</t>
  </si>
  <si>
    <t>Biết lắng nghe khi người lớn đọc sách</t>
  </si>
  <si>
    <t>Lắng nghe khi người lớn đọc sách</t>
  </si>
  <si>
    <t>IV. LĨNH VỰC TÌNH CẢM - KỸ NĂNG XÃ HỘI VÀ THẨM MỸ</t>
  </si>
  <si>
    <t>Thực hiện một số qui định đơn giản trong sinh hoạt ở nhóm lớp: Xếp hàng chờ đến lượt, để đồ chơi đúng nơi qui định</t>
  </si>
  <si>
    <t>* Vẽ, nặn, xé dán, xếp hình, xem tranh</t>
  </si>
  <si>
    <t>TCKNXH-TM</t>
  </si>
  <si>
    <t xml:space="preserve">Mạng nội dung chủ đề </t>
  </si>
  <si>
    <t>Mạng hoạt động chủ đề</t>
  </si>
  <si>
    <t>DỰ KIẾN PHÂN PHỐI VÀO CHỦ ĐỀ/THÁNG</t>
  </si>
  <si>
    <t>Kết quả đánh giá từng cá nhân trẻ</t>
  </si>
  <si>
    <t>Kết quả tổng hợp cả lớp</t>
  </si>
  <si>
    <t>Đánh giá chung</t>
  </si>
  <si>
    <t>T.số trẻ 
"Đạt"</t>
  </si>
  <si>
    <t>T.số trẻ
"Cần cố gắng"</t>
  </si>
  <si>
    <t>T.số trẻ
"Chưa Đạt"</t>
  </si>
  <si>
    <t>Đạt mức TB</t>
  </si>
  <si>
    <t>Kết luận</t>
  </si>
  <si>
    <t>4</t>
  </si>
  <si>
    <t>3</t>
  </si>
  <si>
    <t>Nhánh 1</t>
  </si>
  <si>
    <t>Nhánh 2</t>
  </si>
  <si>
    <t>Nhánh 3</t>
  </si>
  <si>
    <t>SL</t>
  </si>
  <si>
    <t>%</t>
  </si>
  <si>
    <t>Sân chơi</t>
  </si>
  <si>
    <t>TDS</t>
  </si>
  <si>
    <t>TCKNXH</t>
  </si>
  <si>
    <t>Thẩm mỹ</t>
  </si>
  <si>
    <t>CỘNG TỔNG SỐ NỘI DUNG PHÂN BỔ VÀO CHỦ ĐỀ</t>
  </si>
  <si>
    <t>Cộng tổng số nội dung phân bổ vào chủ đề</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</si>
  <si>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</si>
  <si>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</si>
  <si>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</si>
  <si>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</si>
  <si>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</si>
  <si>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</si>
  <si>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</si>
  <si>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</si>
  <si>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</si>
  <si>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</si>
  <si>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</si>
  <si>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</si>
  <si>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</si>
  <si>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BT</t>
  </si>
  <si>
    <t>Tổng hợp đánh giá chủ đề GĐ</t>
  </si>
  <si>
    <t>Tổng hợp đánh giá chủ đề NN</t>
  </si>
  <si>
    <t>Tổng hợp đánh giá chủ đề TV</t>
  </si>
  <si>
    <t>Tổng hợp đánh giá chủ đề MX</t>
  </si>
  <si>
    <t>Tổng hợp đánh giá chủ đề ĐV</t>
  </si>
  <si>
    <t>Tổng hợp đánh giá chủ đề PTGT</t>
  </si>
  <si>
    <t>Tổng hợp đánh giá chủ đề HTTN</t>
  </si>
  <si>
    <t>Tổng hợp đánh giá chủ đề TTH</t>
  </si>
  <si>
    <t>Tổng hợp đánh giá cuối năm học (tổng hợp cúa tất cả các chủ đề thực hiện trong năm học)</t>
  </si>
  <si>
    <t xml:space="preserve"> - Đánh giá chung về mức độ phát triển
 ở lĩnh vực thể chất</t>
  </si>
  <si>
    <t xml:space="preserve"> - Đánh giá chung về mức độ phát triển
 ở lĩnh vực TCXH</t>
  </si>
  <si>
    <t xml:space="preserve"> - Đánh giá chung về mức độ phát triển
 ở lĩnh vực ngôn ngữ</t>
  </si>
  <si>
    <t xml:space="preserve"> - Đánh giá chung về mức độ phát triển
 ở lĩnh vực nhận thức</t>
  </si>
  <si>
    <t xml:space="preserve"> - Đánh giá chung về mức độ phát triển
 ở lĩnh vực thẩm mỹ</t>
  </si>
  <si>
    <t>*3.Sử dụng ngôn ngữ để giao tiếp</t>
  </si>
  <si>
    <t>4.Làm quen với sách</t>
  </si>
  <si>
    <t>Trong đó: - Lĩnh vực thể chất</t>
  </si>
  <si>
    <t xml:space="preserve">                - Lĩnh vực nhận thức</t>
  </si>
  <si>
    <t xml:space="preserve">                - Lĩnh vực ngôn ngữ</t>
  </si>
  <si>
    <t xml:space="preserve">                - Lĩnh vực tình cảm kỹ năng xã hội - thẩm mỹ</t>
  </si>
  <si>
    <t>Vui đến trường</t>
  </si>
  <si>
    <t>Lớp học của bé</t>
  </si>
  <si>
    <t xml:space="preserve">Nhánh 2 </t>
  </si>
  <si>
    <t xml:space="preserve">Đồ chơi quen thuộc </t>
  </si>
  <si>
    <t xml:space="preserve">Đồ dùng của bé </t>
  </si>
  <si>
    <t xml:space="preserve">Nhánh 1 </t>
  </si>
  <si>
    <t>Nhánh3</t>
  </si>
  <si>
    <t>Cua cá</t>
  </si>
  <si>
    <t>Quả</t>
  </si>
  <si>
    <t>Hoa đẹp</t>
  </si>
  <si>
    <t>Ô tô</t>
  </si>
  <si>
    <t>Tàu hỏa</t>
  </si>
  <si>
    <t>Trang phục mùa hè</t>
  </si>
  <si>
    <t>Tập các động tác: Hô hấp , tay, chân, bụng, bật.</t>
  </si>
  <si>
    <t>Lớp học</t>
  </si>
  <si>
    <t>Bật tại chỗ</t>
  </si>
  <si>
    <t>Đóng coc bàn gỗ</t>
  </si>
  <si>
    <t>Tập luyện nề nếp thói quen: Ăn chín, uống chín, rửa tay trước khi ăn, lau mặt , miệng , uống nước.</t>
  </si>
  <si>
    <t>Nhận biết tên gọi một số đặc điểm bên ngoài của bản thân</t>
  </si>
  <si>
    <t>Bật qua vạch kẻ</t>
  </si>
  <si>
    <t>2</t>
  </si>
  <si>
    <t>5</t>
  </si>
  <si>
    <t>Trẻ tập trả lời các câu hỏi theo mẫu</t>
  </si>
  <si>
    <t>2. Nghe, nhắc lại các âm các tiếng và các câu</t>
  </si>
  <si>
    <t>Địa điểm</t>
  </si>
  <si>
    <t>Cộng</t>
  </si>
  <si>
    <r>
      <rPr>
        <b/>
        <sz val="12"/>
        <color theme="1"/>
        <rFont val="Times New Roman"/>
        <family val="1"/>
      </rPr>
      <t>Bài 2</t>
    </r>
    <r>
      <rPr>
        <sz val="12"/>
        <color theme="1"/>
        <rFont val="Times New Roman"/>
        <family val="1"/>
      </rPr>
      <t xml:space="preserve">
- Hô hấp: Thổi nơ
- Tay: Hai tay đưa sang ngang, hạ xuống
- Lưng, bụng: Quay người sang 2 bên trái phải.
- Chân: Nhún chân
- Bật: Bật tại chỗ.</t>
    </r>
  </si>
  <si>
    <r>
      <rPr>
        <b/>
        <sz val="12"/>
        <color theme="1"/>
        <rFont val="Times New Roman"/>
        <family val="1"/>
      </rPr>
      <t>Bài 3</t>
    </r>
    <r>
      <rPr>
        <sz val="12"/>
        <color theme="1"/>
        <rFont val="Times New Roman"/>
        <family val="1"/>
      </rPr>
      <t xml:space="preserve">
- Hô hấp: Còi tàu
- Tay: Hai tay đưa về phía trước, phía sau
- Lưng, bụng: Nghiêng người sang 2 bên trái phải.
- Chân: Ngồi xuống đứng lên
- Bật: Bậttiến về phía trước</t>
    </r>
  </si>
  <si>
    <r>
      <rPr>
        <b/>
        <sz val="12"/>
        <color theme="1"/>
        <rFont val="Times New Roman"/>
        <family val="1"/>
      </rPr>
      <t>Bài 5</t>
    </r>
    <r>
      <rPr>
        <sz val="12"/>
        <color theme="1"/>
        <rFont val="Times New Roman"/>
        <family val="1"/>
      </rPr>
      <t xml:space="preserve">
- Hô hấp: Gà gáy
- Tay: Tay lên cao, sang ngang
- Lưng, bụng: Nghiêng người sang 2 bên trái phải.
- Chân: Khụy gối.
- Bật: Bật tại chỗ.</t>
    </r>
  </si>
  <si>
    <r>
      <rPr>
        <b/>
        <sz val="12"/>
        <color theme="1"/>
        <rFont val="Times New Roman"/>
        <family val="1"/>
      </rPr>
      <t>Bài 4</t>
    </r>
    <r>
      <rPr>
        <sz val="12"/>
        <color theme="1"/>
        <rFont val="Times New Roman"/>
        <family val="1"/>
      </rPr>
      <t xml:space="preserve">
- Hô hấp: Thổi bóng
- Tay: Một tay đưa về phía trước, một tay phía sau
- Lưng, bụng: Cúi người xuống, đứng thẳng người lên
- Chân: Nhún chân
- Bật: Bật chụm tách chân</t>
    </r>
  </si>
  <si>
    <r>
      <rPr>
        <b/>
        <sz val="12"/>
        <color theme="1"/>
        <rFont val="Times New Roman"/>
        <family val="1"/>
      </rPr>
      <t>Bài 6</t>
    </r>
    <r>
      <rPr>
        <sz val="12"/>
        <color theme="1"/>
        <rFont val="Times New Roman"/>
        <family val="1"/>
      </rPr>
      <t xml:space="preserve">
- Hô hấp: Hít sâu, thở ra từ từ
- Tay: Hai tay đưa về phia trước, đưa về phía sau
- Lưng, bụng: Cúi người xuống, dứng thẳng người lên
- Chân: Bật tại chỗ
</t>
    </r>
  </si>
  <si>
    <r>
      <rPr>
        <b/>
        <sz val="12"/>
        <color theme="1"/>
        <rFont val="Times New Roman"/>
        <family val="1"/>
      </rPr>
      <t>Bài 7</t>
    </r>
    <r>
      <rPr>
        <sz val="12"/>
        <color theme="1"/>
        <rFont val="Times New Roman"/>
        <family val="1"/>
      </rPr>
      <t xml:space="preserve">
- Hô hấp: Gà gáy
- Tay: Tay lên cao, sang ngang
- Lưng, bụng: Nghiêng người sang 2 bên trái phải.
- Chân: Khụy gối.
- Bật: Bật tại chỗ.</t>
    </r>
  </si>
  <si>
    <t>Tập các động tác phát triển các nhóm  cơ và hô hấp (Chủ đề: Bé ngoan)</t>
  </si>
  <si>
    <t>Tập các động tác phát triển các nhóm  cơ và hô hấp (Chủ đề: Đồ dùng, đồ chơi của bé)</t>
  </si>
  <si>
    <t>Tập các động tác phát triển các nhóm  cơ và hô hấp (Chủ đề: Gia đình)</t>
  </si>
  <si>
    <t>Tập các động tác phát triển các nhóm  cơ và hô hấp (Chủ đề:Con vật)</t>
  </si>
  <si>
    <t>Tập các động tác phát triển các nhóm  cơ và hô hấp (Chủ đề: Tết)</t>
  </si>
  <si>
    <t>Tập các động tác phát triển các nhóm  cơ và hô hấp (Chủ đề: Hoa, quả, rau)</t>
  </si>
  <si>
    <t>Tập các động tác phát triển các nhóm  cơ và hô hấp (Chủ đề: Phương tiện giao thông)</t>
  </si>
  <si>
    <t>Tập các động tác phát triển các nhóm  cơ và hô hấp (Chủ đề: Mùa hè)</t>
  </si>
  <si>
    <t>Tập các động tác phát triển các nhóm  cơ và hô hấp (Chủ đề: Bé lên mẫu giáo)</t>
  </si>
  <si>
    <t>Nhón nhặt đồ vật đồ dùng , đồ chơi của bé</t>
  </si>
  <si>
    <t>Bài : Bé xâu vòng tặng mẹ.</t>
  </si>
  <si>
    <t>Tập cầm lật mở trang sách.</t>
  </si>
  <si>
    <t>Rèn nề nếp thói quen tốt trong ăn uống</t>
  </si>
  <si>
    <t>Vứt rác đúng nơi qui định, giữ vệ sinh môi trường</t>
  </si>
  <si>
    <t>Trò truyện: Bé giữ bỏ rác đúng nơi quy định</t>
  </si>
  <si>
    <t>Rènthói quen ngủ một giấc ngủ trưa, không nói chuyện</t>
  </si>
  <si>
    <t>Dạy trẻ: Bê giường, lấy, cất gối</t>
  </si>
  <si>
    <t>Dạy trẻ: Nói với người lớn khi có nhu cầu ăn ,ngủ , vệ sinh</t>
  </si>
  <si>
    <t>Dạy trẻ: Thao tác rửa tay, rửa mặt</t>
  </si>
  <si>
    <t>3. Nhận biết và tránh một số nguy cơ không an toàn</t>
  </si>
  <si>
    <t>Trò truyện: Về một số hành động nguy hiểm đối với trẻ: Leo trèo lan can, chơi nghịch những vật sắc nhọn…</t>
  </si>
  <si>
    <t>.</t>
  </si>
  <si>
    <t>Tìm đồ vật vừa mới cất giấu bằng các giác quan: Thị giác, thính giác, xúc giác, khứu giác, vị giác</t>
  </si>
  <si>
    <t>Nghe và nhận biết âm thanh của một số đồ vật quen thuộc</t>
  </si>
  <si>
    <t>Nghe và nhận biết  tiếng kêu của một số con vật quen thuộc</t>
  </si>
  <si>
    <t>Sờ nắn đồ vật đồ chơi để nhận biết, gọi tên đồ vật có đặc điểm: cứng – mềm, trơn (nhẵn), xù xì.</t>
  </si>
  <si>
    <t xml:space="preserve">Nếm vị của một số thức ăn, (ngọt, mặn, chua), gọi tên loại thức ăn </t>
  </si>
  <si>
    <t>Nhận biết, gọi tên, chức năng chính  một số bộ phận cơ thể: mắt mũi miệng, tay chân.</t>
  </si>
  <si>
    <t>Tên, đặc điểm nổi bật cách ,sử dụng được một số đồ chơi của bản thân và của nhóm lớp.</t>
  </si>
  <si>
    <t>Nhận biết, gọi tên, biết một số đặc điểm nổi bật và công dụng của phương tiện giao thông gần gũi</t>
  </si>
  <si>
    <t>Nhận biết , gọi tên  một số đặc điểm nổi bật của   rau quen thuộc</t>
  </si>
  <si>
    <t>Sờ nắn, nhìn, ngửi…các loại rau, hoa, quả để nhận biết đặc điểm nổi bật.</t>
  </si>
  <si>
    <t>Trò truyện về một số phương tiện giao thông bé biết</t>
  </si>
  <si>
    <t>Trò chơi: Bắt trước tiếng kêu của các con vật.
- Con gì kêu đấy!</t>
  </si>
  <si>
    <t>Bài: " Trơn nhẵn, xù xì"</t>
  </si>
  <si>
    <t>Trò chơi: " Món ăn diệu kì!"</t>
  </si>
  <si>
    <t>Nhận biết, gọi tên, nói một số đặc điểm nổi bật và công dụng của phương tiện giao thông: Ô tô</t>
  </si>
  <si>
    <t>Bài: Nhận biết số lượng ( Một -nhiều)</t>
  </si>
  <si>
    <t>Bài: Nhận biết hình vuông</t>
  </si>
  <si>
    <t>Bài: Nhận biết hình tròn</t>
  </si>
  <si>
    <t>Bài: Nhận biết to - nhỏ</t>
  </si>
  <si>
    <t>Nhận biết vị trí không gian,  trước - sau (so với bản thân trẻ)</t>
  </si>
  <si>
    <t>Nói được tên và một số đặc điểm của một số bộ phận cơ thể bé.</t>
  </si>
  <si>
    <t>Bài: Nhận biết vị trí không gian, trên dưới (so với bản thân trẻ)</t>
  </si>
  <si>
    <t>Bài: Nhận biết vị trí không gian,  trước - sau (so với bản thân trẻ)</t>
  </si>
  <si>
    <t>Nghe và hiểu nội dung các bài thơ, ca dao, đồng dao hò vè, câu đố, bài hát và truyện ngắn đơn giản. trả lời các câu hỏi về tên truyên, tên và hành động của các nhân vật. trong truyện.</t>
  </si>
  <si>
    <t>Đọc các đoạn thơ, bài thơ, ca dao ngắn chủ đề bé lên mẫu giáo</t>
  </si>
  <si>
    <t>Sử dụng lời nói để giao tiếp theo nhu cầu</t>
  </si>
  <si>
    <t>Sử dụng được các từ thể hiện sự lễ phép khi nói chuyện với người lớn. Nói to, đủ nghe, phát âm rõ tiếng.</t>
  </si>
  <si>
    <t>Nói  lễ phép, to rõ ràng, đủ nghe</t>
  </si>
  <si>
    <t>Biết sử dụng các từ chỉ đồ vật, đặc điểm, hành động quen thuộc trong giao tiếp</t>
  </si>
  <si>
    <t>Sử dụng các từ chỉ đồ vật,  đặc điểm, hành động quen thuộc trong giao tiếp</t>
  </si>
  <si>
    <t>Biết sử dụng các từ chỉ con vật, đặc điểm, hành động quen thuộc trong giao tiếp</t>
  </si>
  <si>
    <t>Sử dụng các từ chỉ con vật, đặc điểm, hành động quen thuộc trong giao tiếp</t>
  </si>
  <si>
    <t>Biết trả lời và đặt được câu hỏi: "Cái gì?"; "Làm gì?"; "Ở đâu?"; "…thế nào?"; "Để làm gì?"; "Tại sao?"</t>
  </si>
  <si>
    <t>Trả lời và đặt câu hỏi: "Cái gì?"; "Làm gì?"; "Ở đâu?"; "…thế nào?"; "Để làm gì?"; "Tại sao?"</t>
  </si>
  <si>
    <t>Biết thể hiện nhu cầu, mong muốn và hiểu biết bằng 1-2 câu đơn giản và câu dài</t>
  </si>
  <si>
    <t>Thể hiện nhu cầu, mong muốn và hiểu biết bằng 1-2 câu đơn giản và câu dài</t>
  </si>
  <si>
    <t>Chỉ và gọi tên được các nhân vật, sự vật, hiện tượng gần gũi qua tranh/ảnh</t>
  </si>
  <si>
    <t>Xem tranh ảnh và gọi tên các nhân vật</t>
  </si>
  <si>
    <t>Nhận biết một số kí hiệu đơn giản của lớp: 
+ Kí hiệu bạn trai, bạn gái.
+ Kí hiệu nơi vứt rác</t>
  </si>
  <si>
    <t>1. Phát triển tình cảm</t>
  </si>
  <si>
    <t>* Ý thức về bản thân</t>
  </si>
  <si>
    <t>Nói được một vài thông tin về bản thân (tên, tuổi)</t>
  </si>
  <si>
    <t xml:space="preserve">Nhận biết được tên gọi, một số đặc điểm bên ngoài của bản thân. </t>
  </si>
  <si>
    <t>Biết thể hiện điều mình thích, không thích bằng lời nói và hành động</t>
  </si>
  <si>
    <t>Nhận biết được một số đồ dùng, đồ chơi yêu thích của mình</t>
  </si>
  <si>
    <t>Thực hiện được yêu cầu đơn giản của giáo viên, người lớn</t>
  </si>
  <si>
    <t>Thực hiện  yêu cầu đơn giản của giáo viên, người lớn</t>
  </si>
  <si>
    <t>Nhận biết và biểu lộ được trạng thái cảm xúc vui, buồn, sợ hãi, tức giận qua nét mặt, cử chỉ</t>
  </si>
  <si>
    <t>Cách nhận biết và biểu lộ được trạng thái cảm xúc vui, buồn, sợ hãi, tức giận qua nét mặt, cử chỉ</t>
  </si>
  <si>
    <t>2. Phát triển kỹ năng xã hội</t>
  </si>
  <si>
    <t>* Mối quan hệ tích cực với con người và sự vật gần gũi</t>
  </si>
  <si>
    <t>Biểu lộ sự thích giao tiếp với người khác bằng cử chỉ, lời nói</t>
  </si>
  <si>
    <t>Giao tiếp với những người xung quanh, Chơi thân thiện với bạn</t>
  </si>
  <si>
    <t>Biểu lộ sự thân thiện với một số con vật quen thuộc / gần gũi: bắt chước tiếng kêu, gọi</t>
  </si>
  <si>
    <t>Quan tâm đến con vật</t>
  </si>
  <si>
    <t>Biểu lộ sự thân thiện với môi trường cây xanh: Không bẻ cành, ngắt hoa. Tập làm một số việc chăm sóc cây</t>
  </si>
  <si>
    <t>Quan tâm đến cây xanh</t>
  </si>
  <si>
    <t>* Hành vi văn hóa và thực hiện các quy định đơn giản trong giao tiếp, sinh hoạt</t>
  </si>
  <si>
    <t>Biết chào tạm biệt khi được nhắc nhở</t>
  </si>
  <si>
    <t>Tập thực hiện một số hành vi giao tiếp văn hóa: chào, tạm biệt, cảm ơn. Nói từ "ạ", "dạ"</t>
  </si>
  <si>
    <t>Bắt chước được một vài hành vi xã hội đơn giản qua trò chơi giả bộ (bế búp bê, cho búp bê ăn, nghe điện thoại…)</t>
  </si>
  <si>
    <t>Chơi với đồ dùng đồ chơi</t>
  </si>
  <si>
    <t>Làm theo được một số yêu cầu đơn giản của người lớn</t>
  </si>
  <si>
    <t>Làm theo hướng dẫn đơn giản của người lớn</t>
  </si>
  <si>
    <t>Biết chơi thân thiện cạnh trẻ khác</t>
  </si>
  <si>
    <t>Chơi thân thiện với bạn: Chơi cạnh bạn, không tranh giành đồ chơi với bạn</t>
  </si>
  <si>
    <t>Thực hiện được một số quy định đơn giản trong sinh hoạt ở nhóm, lớp: xếp hàng chờ đến lượt, để đồ chơi vào nơi quy định</t>
  </si>
  <si>
    <t>Thực hiện một số quy định đơn giản trong sinh hoạt ở nhóm, lớp</t>
  </si>
  <si>
    <t>3. Phát triển cảm xúc thẩm mỹ</t>
  </si>
  <si>
    <t>* Nghe hát, hát và vận động đơn giản theo nhạc</t>
  </si>
  <si>
    <t>Nghe và hiểu được lời nói với sắc thái tình cảm khác nhau</t>
  </si>
  <si>
    <t>Nghe lời nói với sắc thái tình cảm khác nhau</t>
  </si>
  <si>
    <t>Nghe và hiểu được các từ chỉ tên gọi đồ vật, sự vật, hành động quen thuộc</t>
  </si>
  <si>
    <t>Nghe các từ chỉ tên gọi đồ vật, sự vật, hành động quen thuộc</t>
  </si>
  <si>
    <t>Nghe và thực hiện được các nhiệm vụ gồm 2 - 3 hành động: "Cháu cất đồ chơi lên giá và đi rửa tay!"</t>
  </si>
  <si>
    <t>Nghe và thực hiện các nhiệm vụ gồm 2 - 3 hành động bằng lời nói</t>
  </si>
  <si>
    <t>Nghe các bài hát, bài thơ, đồng dao, ca dao, truyện kể đơn giản về chủ đề "Bé vui đón tết"</t>
  </si>
  <si>
    <t>Nghe các bài hát, bài thơ, đồng dao, ca dao, truyện kể đơn giản về chủ đề 
" PTGT"</t>
  </si>
  <si>
    <t>Nghe các bài hát, bài thơ, đồng dao, ca dao, truyện kể đơn giản về chủ đề "Bé ngoan"</t>
  </si>
  <si>
    <t>Nghe các bài hát, bài thơ, đồng dao, ca dao, truyện kể đơn giản về chủ đề " Đồ dùng, đồ chơi "</t>
  </si>
  <si>
    <t>Nghe các bài hát, bài thơ, đồng dao, ca dao, truyện kể đơn giản về chủ đề "Gia đình bé yêu"</t>
  </si>
  <si>
    <t>Nghe các bài hát, bài thơ, đồng dao, ca dao, truyện kể đơn giản về chủ đề "Những con vật đáng yêu</t>
  </si>
  <si>
    <t>Nghe các bài hát, bài thơ, đồng dao, ca dao, truyện kể đơn giản về chủ đề "Hoa, quả, rau"</t>
  </si>
  <si>
    <t>Nghe các bài hát, bài thơ, đồng dao, ca dao, truyện kể đơn giản về chủ đề " Mùa hè đến rồi"</t>
  </si>
  <si>
    <t>Nghe và cảm nhận lời nói với sắc thái tình cảm khác nhau chủ đề "Gia đình"</t>
  </si>
  <si>
    <t>Trò truyện: Về các thành viên trong gia đình bé</t>
  </si>
  <si>
    <t>Nghe và cảm nhận lời nói với sắc thái tình cảm khác nhau chủ đề "Động vật"</t>
  </si>
  <si>
    <t>Trò truyện: Về các con vật nuôi trong gia đình, sống trong rừng…</t>
  </si>
  <si>
    <t>Nghe các từ chỉ tên gọi đồ vật, sự vật, hành động quen thuộc về các đồ dùng đồ chơi của bé.</t>
  </si>
  <si>
    <t>Trò chơi: "Cái gì biến mất, cái gì xuất hiện"
Trò chơi: Nghe tiêng kêu, tìm đồ vật</t>
  </si>
  <si>
    <t>Rèn nề nếp thói quen tự phục vụ: lấy,cất đồ chơi đúng nơi quy định.</t>
  </si>
  <si>
    <t>Rèn nề nếp thói quen tự phục vụ:  Xếp dép, cất ba lô…theo kí hiệu.</t>
  </si>
  <si>
    <t>Nghe và thực hiện các nhiệm vụ gồm 2 - 3 hành động bằng lời nói rèn cho trẻ lấy cất đồ dùngđúng nơi quy định.</t>
  </si>
  <si>
    <t>Nghe và thực hiện các nhiệm vụ gồm 2 - 3 hành động bằng lời nói rèn cho trẻ lấy cất đồ chơi đúng nơi quy định.</t>
  </si>
  <si>
    <t>Nghe và trả lời được các câu hỏi: "Ai đây?"; "cái gì?, "làm gì?"; "ở đâu?", "như thế nào?"</t>
  </si>
  <si>
    <t>Nghe các câu hỏi: "Ai đây?"; "cái gì?, "làm gì?"; "ở đâu?", "như thế nào?"</t>
  </si>
  <si>
    <t>Nghe các câu hỏi: "Ai đây?"; "cái gì?, "làm gì?"; "ở đâu?", "như thế nào?" về chủ đề "Gia đình"</t>
  </si>
  <si>
    <t>Nghe các câu hỏi: "Ai đây?"; "cái gì?, "làm gì?"; "ở đâu?", "như thế nào?" về chủ đề "Bé vui đón tết"</t>
  </si>
  <si>
    <t>Nghe các câu hỏi: "Ai đây?"; "cái gì?, "làm gì?"; "ở đâu?", "như thế nào?" về chủ đề "PTGT"</t>
  </si>
  <si>
    <t>Quan sát tranh và trò truyện về các thành viên trong gia đình.</t>
  </si>
  <si>
    <t>Quan sát mô hình một số PTGT: Ô tô, tàu hỏa.</t>
  </si>
  <si>
    <t>Sử dụng các từ chỉ đồ vật,  đặc điểm, hành động quen thuộc trong giao tiếp trong chủ đề "Mùa hè đến rồi"</t>
  </si>
  <si>
    <t>Trò truyện về những đồ dùng đặc trưng của mùa hè: Quần áo, mũ, ô…</t>
  </si>
  <si>
    <t>Sử dụng các từ chỉ đồ vật,  đặc điểm, hành động quen thuộc trong giao tiếp trong chủ đề "Bé lên mẫu giáo"</t>
  </si>
  <si>
    <t>Tham quan: Lớp 3 tuổi</t>
  </si>
  <si>
    <t>Trả lời và đặt câu hỏi: "Cái gì?"; "Làm gì?"; "Ở đâu?"; "…thế nào?"; "Để làm gì?"; "Tại sao?". Chủ đề "Con vật đáng yêu"</t>
  </si>
  <si>
    <t>Trả lời và đặt câu hỏi: "Cái gì?"; "Làm gì?"; "Ở đâu?"; "…thế nào?"; "Để làm gì?"; "Tại sao?". Chủ đề "Gia đình"</t>
  </si>
  <si>
    <t>Trả lời và đặt câu hỏi: "Cái gì?"; "Làm gì?"; "Ở đâu?"; "…thế nào?"; "Để làm gì?"; "Tại sao?". Chủ đề "Bé vui đón tết"</t>
  </si>
  <si>
    <t>Trả lời và đặt câu hỏi: "Cái gì?"; "Làm gì?"; "Ở đâu?"; "…thế nào?"; "Để làm gì?"; "Tại sao?". Chủ đề "Bé lên mẫu giáo"</t>
  </si>
  <si>
    <t>Trò chuyện về các con vật quen thuộc: Con gì? Ăn gì? Ở đâu?</t>
  </si>
  <si>
    <t>Quan sát tranh và trò truyện về các hoạt động trong ngày tết.</t>
  </si>
  <si>
    <t>Quan sát và trò truyện về một số hoạt động của các anh chị lớp 3 tuổi</t>
  </si>
  <si>
    <t xml:space="preserve">Thể hiện nhu cầu, mong muốn và hiểu biết bằng 1-2 câu đơn giản và câu dài. </t>
  </si>
  <si>
    <t>Trò chơi: Chọn đồ dùng, trang phục theo mùa.</t>
  </si>
  <si>
    <t>Đọc được bài thơ, ca dao, đồng dao với sự giúp đỡ của cô giáo</t>
  </si>
  <si>
    <t>Đọc các đoạn thơ, bài thơ ngắn có câu 3 - 4 tiếng về chủ đề:"Gia đình"</t>
  </si>
  <si>
    <t>Đọc các đoạn thơ, bài thơ ngắn có câu 3 - 4 tiếng về chủ đề:"Bé vui đón tết"</t>
  </si>
  <si>
    <t>Đọc các đoạn thơ, bài thơ ngắn có câu 3 - 4 tiếng về chủ đề: " PTGT"</t>
  </si>
  <si>
    <t>Đọc các đoạn thơ, bài thơ ngắn có câu 3 - 4 tiếng về chủ đề:" Mùa hè"</t>
  </si>
  <si>
    <t>Đọc các đoạn thơ, bài thơ ngắn có câu 3 - 4 tiếng về chủ đề: " Bé ngoan "</t>
  </si>
  <si>
    <t>Đọc các đoạn thơ, bài thơ ngắn có câu 3 - 4 tiếng.</t>
  </si>
  <si>
    <t>Đọc các đoạn thơ, bài thơ ngắn có câu 3 - 4 tiếng về chủ đề:"Đồ dùng, đồ chơi"</t>
  </si>
  <si>
    <t>Đọc các đoạn thơ, bài thơ ngắn có câu 3 - 4 tiếng về chủ đề: " Động vật"</t>
  </si>
  <si>
    <t xml:space="preserve">Đọc các đoạn thơ, bài thơ ngắn có câu 3 - 4 tiếng về chủ đề: "Hoa, quả, rau" </t>
  </si>
  <si>
    <t>Thơ: quả chuối nhỏ.
Thơ: hoa nở.
Thơ: cây bắp cải.</t>
  </si>
  <si>
    <t>Kể lại đoạn truyện được nghe nhiều lần, có gợi ý về chủ đề "Mùa hè".</t>
  </si>
  <si>
    <t>Biết sử dụng lời nói với các mục đích khác nhau:
+ Chào hỏi, trò chuyện
+ Bày tỏ nhu cầu của bản thân
+ Hỏi về các vấn đề quan tâm như: "Con gì đây?"; "Cái gì đây?",…</t>
  </si>
  <si>
    <t>Trò chuyện và dạy trẻ cách chào hỏi trong gia đình. Đọc thơ cho trẻ nghe "Cháu chào ông ạ"</t>
  </si>
  <si>
    <t>Quan sát đồ dùng của các anh các chị mẫu giáo: Đặt câu hỏi và trả lời "Cái gì đây?; Để làm gì?; Con thích gì?...."</t>
  </si>
  <si>
    <t xml:space="preserve">Quan sát tranh, trò truyện, dạy trẻ: Chào cô, bố mẹ khi đến lớp và khi ra về. Nói đủ nghe, rõ tiếng. </t>
  </si>
  <si>
    <t>Nói  lễ phép, to rõ ràng, đủ nghe khi gặp hoàn cảnh thích hợp. Nói đủ nghe, không nói lí nhí</t>
  </si>
  <si>
    <t>Lắng nghe khi người lớn đọc sách về chủ đề "Động vật"</t>
  </si>
  <si>
    <t>Lắng nghe khi người lớn đọc sách về chủ đề "Hoa, quả, rau"</t>
  </si>
  <si>
    <t>Lắng nghe khi người lớn đọc sách về chủ đề " Mùa hè"</t>
  </si>
  <si>
    <t>Xem tranh và gọi tên các nhân vật, sự vật, hành động gần gũi trong tranh chủ đề "Động vật"</t>
  </si>
  <si>
    <t>Quan sát tranh, trò truyện, trả lời theo nội dung tranh với các nhân vật  gần gũi</t>
  </si>
  <si>
    <t>Xem tranh và gọi tên các nhân vật, sự vật, hành động gần gũi trong tranh chủ đề "Hoa, quả, raut"</t>
  </si>
  <si>
    <t>Trả lời theo nội dung tranh, truyện với các nhân vật sự vật gần gũi: Cây xanh, hoa, quả…</t>
  </si>
  <si>
    <t>Nhận biết một số kí hiệu đơn giản của lớp: 
+ Kí hiệu bạn trai, bạn gái. Đi vệ sinh đúng nơi quy định.
+ Kí hiệu nơi vứt rác</t>
  </si>
  <si>
    <t>Trò truyện, quan sát, nhận biết kí hiệu: Bạn trai, bạn gái khi đi vệ sinh; Kí hiệu ca, cốc, khăn mặt. Kí hiệu nơi vứt rác. Ki hiệu đồ dùng, bảng chơi …</t>
  </si>
  <si>
    <t>Nhận biết một số đồ dùng đồ chơi yêu thích của mình trong chủ đề "Mùa hè"</t>
  </si>
  <si>
    <t>Trò chơi: Đồ dùng bé thích!
Đồ dùng bé không thích!</t>
  </si>
  <si>
    <t>Biết thưc hiện yêu cầu đơn giản của giáo viên và người lớn.</t>
  </si>
  <si>
    <t>Cách nhận biết và biểu lộ được trạng thái cảm xúc vui, buồn, sợ hãi, tức giận qua nét mặt, cử chỉ của người thân trong gia đình, cô giáo và các bạn.</t>
  </si>
  <si>
    <t>Trò chơi: Xem mặt nạ đoán cảm xúc (Vui, buồn, sợ, tức giận) 
Trò truyện về trạng thái cảm xúc của mỗi người.</t>
  </si>
  <si>
    <t>* Nhận biết và thể hiện một số trạng thái cảm xúc</t>
  </si>
  <si>
    <t>Quan tâm đến con vật, yêu quý , chăm sóc và bảo vệ vật nuối. Bắt trước một số tiếng kêu các con vật.</t>
  </si>
  <si>
    <t>Trò chơi "Bắt trước tiếng kêu của con vật"; Xếp chuồng, đường đi, làm thức ăn cho các con vật.</t>
  </si>
  <si>
    <t>Quan tâm, bảo vệ, chăm sóc các loại hoa, quả, rau, cây xanh xung quanh bé.</t>
  </si>
  <si>
    <t>Trò chơi "Gieo hạt nảy mầm";
"Bé trồng, tưới cây"</t>
  </si>
  <si>
    <t>Thực hiện một số hành vi văn hoá và  giao tiếp: Chào tạm biệt cảm ơn, nói từ. Dạ, vâng, vâng ạ.</t>
  </si>
  <si>
    <t>Dạy trẻ biết chào hỏi khi đến lớp và ra về. Nói các từ: ạ, dạ, vâng ạ.</t>
  </si>
  <si>
    <t>Rèn nề  nếp thói quen tốt cho trẻ: Cất đồ chơi đúng nới quy định; Xếp hàng chờ đến lượt.</t>
  </si>
  <si>
    <t>Chơi thân thiện cạnh nhau, không tranh giành đồ chơi của nhau. Chơi cạnh bạn, không cấu bạn.</t>
  </si>
  <si>
    <t xml:space="preserve">Hướng dẫn trẻ cất đồ dùng, đồ chơi, đi vệ sinh...  đúng nơi quy định. </t>
  </si>
  <si>
    <t xml:space="preserve">Cho trẻ quan sát, và hướng dẫn, thực hiện yêu cầu của cô cất đồ dùng, đồ chơi, đi vệ sinh...  đúng nơi quy định. </t>
  </si>
  <si>
    <t>Nghe hát, nghe nhạc, nghe âm thanh của các loại dụng cụ
Hát theo và tập vận động đơn giản theo nhạc về chủ đề " Gia đình"</t>
  </si>
  <si>
    <t>Nghe hát, nghe nhạc, nghe âm thanh của các loại dụng cụ
Hát theo và tập vận động đơn giản theo nhạc về chủ đề " Bé vui đón tết"</t>
  </si>
  <si>
    <t>Nghe hát, nghe nhạc, nghe âm thanh của các loại dụng cụ
Hát theo và tập vận động đơn giản theo nhạc về chủ đề " Động vật"</t>
  </si>
  <si>
    <t>Nghe hát, nghe nhạc, nghe âm thanh của các loại dụng cụ
Hát theo và tập vận động đơn giản theo nhạc về chủ đề " PTGT"</t>
  </si>
  <si>
    <t>Thích nghe hát và vận động theo nhạc (giậm chân, lắc lư, vỗ tay, nghiêng người,…)</t>
  </si>
  <si>
    <t>Nghe hát, nghe nhạc, nghe âm thanh của các loại dụng cụ
Hát theo và tập vận động đơn giản theo nhạc.</t>
  </si>
  <si>
    <t>Nghe hát, nghe nhạc, nghe âm thanh của các loại dụng cụ
Hát theo và tập vận động đơn giản theo nhạc về chủ đề " Đồ dùng đồ chơi"</t>
  </si>
  <si>
    <t>Nghe hát, nghe nhạc, nghe âm thanh của các loại dụng cụ
Hát theo và tập vận động đơn giản theo nhạc về chủ đề " Hoa, quả, rau"</t>
  </si>
  <si>
    <t xml:space="preserve">Nghe hát "Cháu yêu bà"
</t>
  </si>
  <si>
    <t>Nghe hát "Mùa xuân của bé"
Nghe hát "Kéo cưa lừa xẻ"</t>
  </si>
  <si>
    <t>Hát theo và tập vận động đơn giản theo nhạc về chủ đề</t>
  </si>
  <si>
    <t>Hát theo và tập vận động đơn giản theo nhạc về chủ đề " Gia đình"</t>
  </si>
  <si>
    <t>Hát theo và tập vận động đơn giản theo nhạc về chủ đề " Động vật"</t>
  </si>
  <si>
    <t>Hát theo và tập vận động đơn giản theo nhạc về chủ đề " PTGT"</t>
  </si>
  <si>
    <t>Hát theo và tập vận động đơn giản theo nhạc về chủ đề " Mùa hè"</t>
  </si>
  <si>
    <t>Hát theo và tập vận động đơn giản theo nhạc về chủ đề "Bé lên mẫu giáo"</t>
  </si>
  <si>
    <t>Hát theo và tập vận động đơn giản theo nhạc về chủ đề "Bé ngoan đến lới"</t>
  </si>
  <si>
    <t>Hát theo và tập vận động đơn giản theo nhạc về chủ đề " Đồ dùng đồ chơi"</t>
  </si>
  <si>
    <t>Dạy KNCH "Quả bóng"
Dạy KNCH "Đôi dép xinh"</t>
  </si>
  <si>
    <t>Dạy KNCH "Chim mẹ, chim con"
Dạy KNVĐ "Chim mẹ, chim con"
Dạy KNCH "Cô và mẹ"</t>
  </si>
  <si>
    <t>Hát theo và tập vận động đơn giản theo nhạc về chủ đề " Hoa, quả, rau"</t>
  </si>
  <si>
    <t>Thích cầm bút, vẽ nét nguệch ngoạc</t>
  </si>
  <si>
    <t>Tập cầm bút vẽ</t>
  </si>
  <si>
    <t>Thích thú khi xem tranh</t>
  </si>
  <si>
    <t>Xem tranh</t>
  </si>
  <si>
    <t>Thích cầm bút di màu, vẽ nguệch ngoặc</t>
  </si>
  <si>
    <t>Thich cầm bút vẽ các nét khác nhau</t>
  </si>
  <si>
    <t>Vẽ nét thẳng, nét xiên về chủ đề " Giao thông"</t>
  </si>
  <si>
    <t>Có khả năng xé vụn giấy, vo, vò, dán trang trí hình</t>
  </si>
  <si>
    <t>Xé vụn, vo, vò, dán trang trí hình về chủ đề " Bé lên MG"</t>
  </si>
  <si>
    <t>Thích chơi với đất nặn tạo ra sản phẩm đơn giản theo sự hướng dẫn của cô</t>
  </si>
  <si>
    <t>Trẻ cầm bút vẽ theo ý thích dưới sự gợi ý của cô</t>
  </si>
  <si>
    <t>Xem tranh và trò truyện về nội dung bức tranh chủ đề: "Tết và mùa xuân"</t>
  </si>
  <si>
    <t>Xem tranh: Tết, Hoa ngày tết…</t>
  </si>
  <si>
    <t>Di màu, vẽ nguệch ngoạc</t>
  </si>
  <si>
    <t>Di màu, vẽ nguệch ngoạc về " Bé ngoan"</t>
  </si>
  <si>
    <t xml:space="preserve">Vẽ nét thẳng, nét xiên </t>
  </si>
  <si>
    <t xml:space="preserve">Xé vụn, vo, vò, dán trang trí hình </t>
  </si>
  <si>
    <t xml:space="preserve">Xé vụn, vo, vò, dán trang trí hình về chủ đề </t>
  </si>
  <si>
    <t>Di màu, vẽ nguệch ngoạc về " Đồ dùng của bé"</t>
  </si>
  <si>
    <t>Di màu, tô,  vẽ nguệch ngoạc về chủ đề " Gia đình"</t>
  </si>
  <si>
    <t>Di màu, tô vẽ nguệch ngoạc về chủ đề " Con vật"</t>
  </si>
  <si>
    <t>Di màu, vẽ, tô nguệch ngoạc về chủ đề " Bé vui đón tết"</t>
  </si>
  <si>
    <t>Di màu, tô, vẽ nguệch ngoạc về chủ đề "Hoa, quả, rau"</t>
  </si>
  <si>
    <t>Vẽ nét thẳng, nét xiên về chủ đề: " Mùa hè"</t>
  </si>
  <si>
    <t>Bài: Vẽ ông mặt trời</t>
  </si>
  <si>
    <t>Bài: Trang trí thuyền buồm bằng nét thẳng, nét xiên</t>
  </si>
  <si>
    <t>Bài: Xé dán: Mây; tia nắng</t>
  </si>
  <si>
    <t>Thích xé , xếp, dán trang trí hình đơn giản.</t>
  </si>
  <si>
    <t xml:space="preserve"> Xé dán, xếp hình trang trí hình đơn giản về chủ đè</t>
  </si>
  <si>
    <t xml:space="preserve">Nặn sản phẩm đơn giản về chủ đề </t>
  </si>
  <si>
    <t>Nặn sản phẩm đơn giản về chủ đề " Hoa, quả, rau"</t>
  </si>
  <si>
    <t>Bài: Nặn quả</t>
  </si>
  <si>
    <t>Xếp hình để tạo thành sản phẩm đơn giản chủ đề "Bé ngoan"</t>
  </si>
  <si>
    <t xml:space="preserve">Xé vụn, vo, vò, dán trang trí hình chủ đề: " Hoa, quả, rau" </t>
  </si>
  <si>
    <t>Tập sử dụng một số đồ dùng đồ chơi , chơi một số trò chơi ( Bế em, quấy bột, cho em ăn, Khuấy bột cho em ăn, nghe điện thoại... ) chủ đề Gia đình</t>
  </si>
  <si>
    <t>Tổ chức các trò chơi phân vai, phản ánh sinh hoạt. 
Bài: Búp bê yêu thương</t>
  </si>
  <si>
    <t>Biết bò thẳng hướng trong đường hẹp
(3m x 35 - 40)</t>
  </si>
  <si>
    <t>Bò thẳng hướng trong đường hẹp 
(3m x 35 - 40)</t>
  </si>
  <si>
    <t>Biết phối hợp tay, chân, cơ thể trong khi bò để giữ được vật đặt trên lưng</t>
  </si>
  <si>
    <t>Bò thẳng hướng có mang vật trên lưng (3m)</t>
  </si>
  <si>
    <t xml:space="preserve">Biết bò chui qua cổng (cao 50cm, rộng 40cm) </t>
  </si>
  <si>
    <t xml:space="preserve">Bò chui qua cổng (cao 50cm, rộng 40cm) </t>
  </si>
  <si>
    <t>Biết bò đến vật cản và trườn qua vật cản (cao 10-15cm, rộng khoảng 20-25cm) bò tiếp khoảng 2m, đứng dậy đi về chỗ hoặc lấy đồ chơi</t>
  </si>
  <si>
    <t>Bò trườn qua vật cản (cao 10-15cm, rộng khoảng 20-25cm) bò tiếp khoảng 2m, đứng dậy đi về chỗ hoặc lấy đồ chơi.</t>
  </si>
  <si>
    <t>Bài: " Bò thẳng hướng có mang vật trên lưng"</t>
  </si>
  <si>
    <t xml:space="preserve">Bò thẳng hướng trong đường hẹp (3m x 35 - 40) </t>
  </si>
  <si>
    <t>Trò chơi: Những bạn nhỏ khéo léo</t>
  </si>
  <si>
    <t>Bài : Gấu bò chui qua cổng</t>
  </si>
  <si>
    <t>Bò trườn qua vật cản (cao 10-15cm, rộng khoảng 20-25cm) bò tiếp khoảng 2m, đứng dậy đi về chỗ hoặc lấy đồ chơi. Phối hợp tay, chân và cơ thể khi bò  qua vật cản.</t>
  </si>
  <si>
    <t>Giữ được thăng bằng trong vận động đi/chạy có thay đổi tốc độ nhanh/chậm theo hiệu lệnh của cô</t>
  </si>
  <si>
    <t>Đi/chạy theo hướng thẳng có thay đổi tốc độ nhanh/chậm theo hiệu lệnh của cô</t>
  </si>
  <si>
    <t>Giữ được thăng bằng khi đi trong đường hẹp (dài 3m, rộng 25cm) có bê vật trên tay</t>
  </si>
  <si>
    <t>Đi trong đường hẹp (dài 3m, rộng 25cm) có bê vật trên tay</t>
  </si>
  <si>
    <t>Biết chạy thẳng hướng tới đích (khoảng 5-7 m)</t>
  </si>
  <si>
    <t>Chạy theo hướng thẳng (khoảng 5-7m)</t>
  </si>
  <si>
    <t>Bài : Đi theo hiệu lệnh của cô.</t>
  </si>
  <si>
    <t>Bài 1: Đi trong đường hẹp 
Bài 2: Đi trong đường hẹp (dài 3m, rộng 25cm) có bê vật trên tay</t>
  </si>
  <si>
    <t>Bài: Chạy theo hướng thẳng</t>
  </si>
  <si>
    <t>Chạy thay đổi tốc độ nhanh chậm theo tín cô.</t>
  </si>
  <si>
    <t>Bài : Đứng co một chân</t>
  </si>
  <si>
    <t>* Vận động: Bước, nhún, bật</t>
  </si>
  <si>
    <t>Biết bật nhảy tại chỗ</t>
  </si>
  <si>
    <t xml:space="preserve">Bật tại chỗ </t>
  </si>
  <si>
    <t>Giữ được thăng bằng cơ thể khi bật qua vạch kẻ và chân không giẫm vào vạch</t>
  </si>
  <si>
    <t xml:space="preserve">Bật qua vạch kẻ </t>
  </si>
  <si>
    <t>Giữ được thăng bằng cơ thể khi đứng co 1 chân khoảng …. giây</t>
  </si>
  <si>
    <t>Biết thể hiện sức mạnh của cơ bắp trong vận động đá bóng lăn xa lên trước tối thiểu 1,5m</t>
  </si>
  <si>
    <t>Đá bóng lăn xa lên trước tối thiểu 1,5m</t>
  </si>
  <si>
    <t>Biết giữ thăng bằng cơ thể đứng co 1 chân (tối thiểu cách đất khoảng 10-12cm), giữ khoảng 2-3s sau đó đổi chân</t>
  </si>
  <si>
    <t>Đứng co 1 chân (tối thiểu cách đất khoảng 10-12cm, giữ khoảng 2-3s sau đó đổi chân)</t>
  </si>
  <si>
    <t xml:space="preserve">Biết thực hiện phối hợp vận động tay - mắt: tung - bắt bóng với cô ở khoảng cách 1m </t>
  </si>
  <si>
    <t>Tung - bắt bóng với cô ở khoảng cách 1m</t>
  </si>
  <si>
    <t xml:space="preserve">Biết thực hiện phối hợp vận động tay - mắt: Ném bóng vào đích xa ở phía trước với khoảng cách 1 - 1,2m </t>
  </si>
  <si>
    <t xml:space="preserve">Ném bóng vào đích xa ở phía trước với khoảng cách 1 - 1,2m </t>
  </si>
  <si>
    <t>Trò chơi: Đá bóng vào gôn</t>
  </si>
  <si>
    <t>Bài : Tung, bắt bóng cùng cô</t>
  </si>
  <si>
    <t>Ném bóng về phía trước ( tối thiểu 1-1,2 m)</t>
  </si>
  <si>
    <t>Bài: Ném xa về phía trước 1-1,2m</t>
  </si>
  <si>
    <t>Bài: Ném bóng vào đích</t>
  </si>
  <si>
    <t>Thực hiện được các vận động xoa tay, chạm các đầu ngón tay với nhau, rót, nhào, khuấy, đảo, vò xé giấy</t>
  </si>
  <si>
    <t>Thực hiện vận động xoa tay, chạm các đầu ngón tay với nhau, rót, nhào, khuấy, đảo, vò xé giấy.</t>
  </si>
  <si>
    <t>Biết đóng cọc bàn gỗ</t>
  </si>
  <si>
    <t>Thực hiện vận động đóng cọc bàn gỗ</t>
  </si>
  <si>
    <t>Biết dùng các ngón tay để nhón nhặt đồ vật</t>
  </si>
  <si>
    <t>Nhón nhặt đồ vật</t>
  </si>
  <si>
    <t>Có khả năng vận động cổ tay, bàn tay, ngón tay - thực hiện "múa khéo"</t>
  </si>
  <si>
    <t>Tập múa dẻo</t>
  </si>
  <si>
    <t>Phối hợp được cử động bàn tay, ngón tay và phối hợp tay - mắt trong các hoạt động: nhào đất nặn; vẽ tổ chim.</t>
  </si>
  <si>
    <t>Thực hiện vận động nhào đất nặn; vẽ tổ chim</t>
  </si>
  <si>
    <t>Phối hợp được cử động bàn tay, ngón tay và phối hợp tay - mắt trong các hoạt động: xâu vòng tay, chuỗi đeo cổ</t>
  </si>
  <si>
    <t xml:space="preserve"> Thực hiện vận động xâu vòng tay, chuỗi đeo cổ</t>
  </si>
  <si>
    <t>Phối hợp được cử động bàn tay, ngón tay và phối hợp tay - mắt trong các hoạt động:  cài, cởi cúc, buộc dây</t>
  </si>
  <si>
    <t>Tập cài, cởi cúc, buộc dây</t>
  </si>
  <si>
    <t>Biết chắp ghép các hình vào đúng vị trí cho trước, theo mẫu</t>
  </si>
  <si>
    <t>Chồng, xếp được 6 - 8 khối không đổ</t>
  </si>
  <si>
    <t>Chồng, xếp 6 - 8 khối</t>
  </si>
  <si>
    <t>Bước đầu được làm quen với bút, tập cầm bút tô, vẽ nguệch ngoạc theo ý thích</t>
  </si>
  <si>
    <t>Tập cầm bút tô, vẽ</t>
  </si>
  <si>
    <t>Biết lật mở từng trang sách</t>
  </si>
  <si>
    <t>Lật mở trang sách</t>
  </si>
  <si>
    <t>Thực hiện vận động xoa tay, chạm các đầu ngón tay với nhau, rót, nhào, khuấy, đảo.</t>
  </si>
  <si>
    <t>Trò chơi: Bé làm nghệ sĩ múa</t>
  </si>
  <si>
    <t xml:space="preserve"> Thực hiện vận động xâu vòng tay, chuỗi đeo cổ chủ đề "Gia đình"</t>
  </si>
  <si>
    <t xml:space="preserve"> Thực hiện vận động xâu vòng tay, chuỗi đeo cổ chủ đề "Bé Ngoan"</t>
  </si>
  <si>
    <t>Chắp ghép hình chủ đề "Bé vui đón tết"</t>
  </si>
  <si>
    <t>Trò chơi:  Chắp, ghép hình bánh chưng, hoa, lá.</t>
  </si>
  <si>
    <t>Vò, xé giấy</t>
  </si>
  <si>
    <t>Vò, xé giấy làm thành đồ chơi của bé</t>
  </si>
  <si>
    <t xml:space="preserve"> Phối hợp được cử động bàn tay , ngón tay và phối hợp tay - mắt trong hoạt động vò, xé giấy</t>
  </si>
  <si>
    <t>Thích nghi với chế độ ăn cơm, có thể ăn được các loại thức ăn khác nhau</t>
  </si>
  <si>
    <t>Làm quen với chế độ ăn cơm và các loại thức ăn khác nhau</t>
  </si>
  <si>
    <t>Ngủ đủ 1 giấc buổi trưa</t>
  </si>
  <si>
    <t>Làm quen/luyện chế độ ngủ 1 giấc (đúng giở, đủ giấc)</t>
  </si>
  <si>
    <t>Biết đi vệ sinh đúng nơi quy định</t>
  </si>
  <si>
    <t>Có một số thói quen tốt trong sinh hoạt: ăn chín, uống chín; rửa tay trước khi ăn, lau mặt, lau miệng, uống nước sau khi ăn.</t>
  </si>
  <si>
    <t>Luyện một số thói quen tốt trong sinh hoạt: ăn chín, uống chín; rửa tay trước khi ăn, lau mặt, lau miệng, uống nước sau khi ăn.</t>
  </si>
  <si>
    <t>Có một số thói quen tốt trong sinh hoạt: vứt rác đúng nơi quy định</t>
  </si>
  <si>
    <t>Luyện một số thói quen tốt trong sinh hoạt: vứt rác đúng nơi quy định</t>
  </si>
  <si>
    <t>Trò truyện, xem tranh về các món ăn trẻ thường ăn.
Giới thiệu thực đơn bữa ăn</t>
  </si>
  <si>
    <t>2. Thực hiện một số việc tự phục vụ, giữ gìn sức khỏe</t>
  </si>
  <si>
    <t>Trẻ biết bê ghế bằng hai tay, lấy xếp ghế đúng nơi qui định</t>
  </si>
  <si>
    <t>Bê ghế bằng hai tay, lấy xếp ghế đúng nơi qui định.</t>
  </si>
  <si>
    <t>Làm được một số việc với sự giúp đỡ của người lớn  mặc cởi quần áo, cùng cô chuẩn bị chỗ ngủ..</t>
  </si>
  <si>
    <t>Tập tự phục vụ: 
+ Mặc quần áo, cởi quần áo khi bị bẩn, bị ướt</t>
  </si>
  <si>
    <t>Làm được một số việc với sự giúp đỡ của người lớn  cùng cô chuẩn bị chỗ ngủ..</t>
  </si>
  <si>
    <t xml:space="preserve">Tập tự phục vụ: 
+ Chuẩn bị chỗ ngủ
</t>
  </si>
  <si>
    <t>Làm được một số việc với sự giúp đỡ của người lớn (lấy nước uống, đi vệ sinh,..)</t>
  </si>
  <si>
    <t>Tập tự phục vụ: 
+ Lấy uống nước
+ Cất lấy giày dép, tự đi dép đúng đôi</t>
  </si>
  <si>
    <t>Nhận đúng kí hiệu riêng của mình trên đồ dùng cá nhân: Khăn, ca, cốc, tủ đồ.</t>
  </si>
  <si>
    <t>Nhận dạng kí hiệu riêng của mình trên đồ dùng cá nhân: Khăn, ca, cốc, tủ đồ.</t>
  </si>
  <si>
    <t>Biết xúc miệng bằng nước muối sau khi ăn dưới sự hướng dẫn của cô</t>
  </si>
  <si>
    <t>Xúc miệng bằng nước muối sau khi ăn</t>
  </si>
  <si>
    <t>Biết nói với người lớn khi có nhu cầu ăn, ngủ, vệ sinh</t>
  </si>
  <si>
    <t>Tập nói với người lớn khi có nhu cầu ăn, ngủ, vệ sinh</t>
  </si>
  <si>
    <t>Bước đầu biết một số thao tác đơn giản trong rửa tay, lau mặt dưới sự hướng dẫn của cô</t>
  </si>
  <si>
    <t>Tập một số thao tác đơn giản trong rửa tay, lau mặt</t>
  </si>
  <si>
    <t>Biết chấp nhận: đội mũ khi ra nắng; đi giày dép; mặc quần áo ấm khi trời lạnh</t>
  </si>
  <si>
    <t>Tập thói quen tốt: đội mũ khi ra nắng; đi giày dép; mặc quần áo ấm khi trời lạnh</t>
  </si>
  <si>
    <t>Dạy trẻ: đội mũ khi ra nắng; đi giày dép; mặc quần áo ấm khi trời lạnh</t>
  </si>
  <si>
    <t>Rèn thói quen xúc miệng nước muối sau khi ăn</t>
  </si>
  <si>
    <t>Dạy trẻ nhận biết và lấy đúng kí hiệu khăn, ca, tủ đồ dùng…</t>
  </si>
  <si>
    <t>Dạy trẻ thói quen tự phục vụ: 
+ Lấy uống nước
+ Cất lấy giày dép, tự đi dép đúng đôi</t>
  </si>
  <si>
    <t>Dạy trẻ thói quen tự phục vụ: 
+ Mặc quần áo, cởi quần áo khi bị bẩn, bị ướt</t>
  </si>
  <si>
    <t>Trò truyện, quan sát và dạy bé không sờ vào ổ điện và những vật dụng nguy hiểm.</t>
  </si>
  <si>
    <t xml:space="preserve">Nhận biết một số hành động nguy hiểm và phòng tránh ( leo trèo lên bàn, ghế/ lan can, chơi nghịch các vật sắc nhọn…) </t>
  </si>
  <si>
    <t xml:space="preserve">Nhận biết một số vật dụng nguy hiểm, những nơi nguy hiểm không được phép sờ vào hoặc đến gần (sờ vào ổ điện, phích nước nóng, bàn là, bếp đang đun, xô nước, giếng,..) </t>
  </si>
  <si>
    <t>Biết tránh một số hành động nguy hiểm  leo trèo lên bàn, ghế/ lan can, chơi nghịch các vật sắc nhọn…) khi được nhắc nhở</t>
  </si>
  <si>
    <t>Biết tránh vật dụng, nơi nguy hiểm ((sờ vào ổ điện, phích nước nóng, bàn là, bếp đang đun, xô nước, giếng,..) khi được nhắc nhở</t>
  </si>
  <si>
    <t>Có khả năng tìm đồ vật vừa mới cất giấu qua nghe âm thanh</t>
  </si>
  <si>
    <t xml:space="preserve">Nghe âm thanh tìm nơi phát ra âm thanh, và tìm đồ vật vừa mới cất giấu, </t>
  </si>
  <si>
    <t>Có khả năng nghe và nhận biết âm thanh của một tiếng kêu của một số con vật quen thuộc</t>
  </si>
  <si>
    <t>Nghe và nhận biết âm thanh tiếng kêu của một số con vật quen thuộc</t>
  </si>
  <si>
    <t>Nhận biết được một số đặc điểm nổi bật của đồ vật, hoa, quả quen thuộc qua sờ nắn, nhìn, ngửi,..</t>
  </si>
  <si>
    <t>Đặc điểm nổi bật của đồ vật, hoa, quả quen thuộc</t>
  </si>
  <si>
    <t>Nhận biết được cứng - mềm, trơn (nhẵn) - xù xì</t>
  </si>
  <si>
    <t>Nhận biết cứng - mềm, trơn (nhẵn) - xù xì</t>
  </si>
  <si>
    <t>Có khả năng nhận biết vị đặc trưng của một số thức ăn, quả (ngọt - mặn - chua)</t>
  </si>
  <si>
    <t>Nhận biết các vị của một số thức ăn, quả (ngọt - mặn - chua)</t>
  </si>
  <si>
    <t>Trò truyện, xem tranh: Bé nhận biết, làm quen với một số loại rau, hoa, quả quen thuộc</t>
  </si>
  <si>
    <t>* Nhận biết một số bộ phận của cơ thể con người</t>
  </si>
  <si>
    <t>Biết chỉ vào hoặc nói tên một vài bộ phận cơ thể của người khi được hỏi</t>
  </si>
  <si>
    <t>Tên một số bộ phận của cơ thể: mắt, mũi, miệng, tai, tay, chân</t>
  </si>
  <si>
    <t>Nói được tên và chức năng chính của một số bộ phận cơ thể khi được hỏi</t>
  </si>
  <si>
    <t>Tên, chức năng của một số bộ phận của cơ thể: mắt, mũi, miệng, tai, tay, chân</t>
  </si>
  <si>
    <t>*Nhận biết một số đồ dùng, đồ chơi</t>
  </si>
  <si>
    <t>Nhận biết được tên, đặc điểm nổi bật, công dụng và cách sử dụng đồ dùng, đồ chơi quen thuộc.</t>
  </si>
  <si>
    <t>Tên, đặc điểm nổi bật, công dụng, cách sử dụng đồ dùng, đồ chơi quen thuộc</t>
  </si>
  <si>
    <t xml:space="preserve">Bài : Đồ dùng, đồ chơi quen thuộc của bé </t>
  </si>
  <si>
    <t>*Nhận biết một số phương tiện giao thông quen thuộc</t>
  </si>
  <si>
    <t xml:space="preserve">Bài1: Nhận biết ô tô
Bài 2: Nhận biết tàu hỏa
</t>
  </si>
  <si>
    <t>*Nhận biết một số con vật quen thuộc</t>
  </si>
  <si>
    <t>Nói được tên và một vài đặc điểm nổi bật của con vật quen thuộc theo 1 vài dấu hiệu đặc trưng về màu sắc hoặc hình dạng khi được yêu cầu</t>
  </si>
  <si>
    <t>Tên và một số đặc điểm nổi bật của con vật quen thuộc</t>
  </si>
  <si>
    <t xml:space="preserve">*Nhận biết một số loại hoa, quả quen thuộc
</t>
  </si>
  <si>
    <t>Nói được tên và một vài đặc điểm nổi bật của một số loại hoa, quả, rau quen thuộc theo 1 vài dấu hiệu đặc trưng về màu sắc hoặc hình dạng khi được yêu cầu</t>
  </si>
  <si>
    <t>Tên và một số đặc điểm nổi bật của một số loại hoa, quả  quen thuộc</t>
  </si>
  <si>
    <t>*Nhận biết một số màu cơ bản, kích thước, hình dạng, số lượng</t>
  </si>
  <si>
    <t>Chỉ hoặc lấy đúng đồ chơi có kích thước to / nhỏ theo yêu cầu</t>
  </si>
  <si>
    <t>Kích thước to - nhỏ</t>
  </si>
  <si>
    <t>Chỉ/nói tên hoặc lấy/cất đúng đồ chơi màu đỏ /vàng/xanh theo yêu cầu</t>
  </si>
  <si>
    <t>Màu đỏ, vàng, xanh</t>
  </si>
  <si>
    <t>Nhận biết được hình tròn, hình vuông</t>
  </si>
  <si>
    <t>Hình tròn, hình vuông</t>
  </si>
  <si>
    <t>Xác định được vị trí trong không gian (trên-dưới, trước - sau) so với bản thân trẻ</t>
  </si>
  <si>
    <t>Vị trí trong không gian (trên-dưới, trước - sau) so với bản thân trẻ</t>
  </si>
  <si>
    <t>Nhận biết số lượng (một - nhiều)</t>
  </si>
  <si>
    <t>Số lượng (một - nhiều)</t>
  </si>
  <si>
    <t>*Nhận biết bản thân và những người gần gũi</t>
  </si>
  <si>
    <t>Nói được tên và một số đặc điểm bên ngoài của bản thân khi được hỏi</t>
  </si>
  <si>
    <t>Tên và một số đặc điểm bên ngoài của bản thân</t>
  </si>
  <si>
    <t>Nói được tên của cô giáo, một số bạn trong lớp</t>
  </si>
  <si>
    <t>Tên của cô giáo, một số bạn trong lớp</t>
  </si>
  <si>
    <t>Nói được tên và công việc của những người thân gần gũi trong gia đình</t>
  </si>
  <si>
    <t>Tên và công việc của những người thân gần gũi trong gia đình</t>
  </si>
  <si>
    <t xml:space="preserve">Nhận biết một  số vật dụng, nơi nguy hiểm không được phép sờ vào và đến gần </t>
  </si>
  <si>
    <t>Nhận biết màu đỏ chủ đề Gia đình</t>
  </si>
  <si>
    <t>Nhận biết màu vàng chủ đề Động vật</t>
  </si>
  <si>
    <t xml:space="preserve">Bài: Nhận biết màu đỏ, vàng, xanh </t>
  </si>
  <si>
    <t xml:space="preserve">Rèn thói quen tốt trong giờ ngủ  </t>
  </si>
  <si>
    <t>Bài: Xếp chồng…</t>
  </si>
  <si>
    <t>Tên, đặc điểm nổi bật của một số đồ vật chủ đề "Bé vui đón tết"</t>
  </si>
  <si>
    <t>Tên, đặc điểm nổi bật của một số đồ dùng thân quen chủ đề "Mùa hè"</t>
  </si>
  <si>
    <t xml:space="preserve">
Truyện: Thỏ con qua đường.
Truyện: Kiến con đi ô tô.
</t>
  </si>
  <si>
    <t>Trò truyện về chủ đề " Tết và mùa xuân", quan sát tranh và trả lời câu hỏi.</t>
  </si>
  <si>
    <t xml:space="preserve">Bài 1:  Thơ "Chú gà con"
Bài 2:  Thơ "Con cá vàng"
Bài 3:  Thơ "Mèo con đi học" </t>
  </si>
  <si>
    <t>Bài Tô màu: Áo tặng mẹ</t>
  </si>
  <si>
    <t>Bài Tô màu: Bánh chưng</t>
  </si>
  <si>
    <t>Bài Tô màu: Rau, củ, quả</t>
  </si>
  <si>
    <t>Bé vui đón têt</t>
  </si>
  <si>
    <t>Chồng, xếp 6 - 8 khối chủ đề "Tết"</t>
  </si>
  <si>
    <t>Mục tiêu Chủ đề</t>
  </si>
  <si>
    <t>HĐC</t>
  </si>
  <si>
    <t>HĐG</t>
  </si>
  <si>
    <t>ĐTT</t>
  </si>
  <si>
    <t>HĐH</t>
  </si>
  <si>
    <t>HĐNT</t>
  </si>
  <si>
    <t>VS-AN</t>
  </si>
  <si>
    <t>Thích hát, nghe hát và vận động theo nhạc (giậm chân, lắc lư, vỗ tay, nghiêng người,…)</t>
  </si>
  <si>
    <t>Nghe cô đọc sách "Vịt con lông vàng"</t>
  </si>
  <si>
    <t>Trò chơi: Tìm đồ vật .</t>
  </si>
  <si>
    <t>Bài: Trườn qua vật cản</t>
  </si>
  <si>
    <r>
      <t xml:space="preserve">
</t>
    </r>
    <r>
      <rPr>
        <sz val="12"/>
        <rFont val="Times New Roman"/>
        <family val="1"/>
      </rPr>
      <t xml:space="preserve">Truyện: Cây táo.
</t>
    </r>
  </si>
  <si>
    <r>
      <t xml:space="preserve">
</t>
    </r>
    <r>
      <rPr>
        <sz val="12"/>
        <rFont val="Times New Roman"/>
        <family val="1"/>
      </rPr>
      <t xml:space="preserve">Kể chuyện: Mùa hè.
</t>
    </r>
  </si>
  <si>
    <r>
      <t xml:space="preserve">Nghe và hiểu nội dung các bài thơ, ca dao, đồng dao hò vè, câu </t>
    </r>
    <r>
      <rPr>
        <sz val="12"/>
        <rFont val="Times New Roman"/>
        <family val="1"/>
      </rPr>
      <t>đố, bài hát và truyện ngắn đơn giản. trả lời các câu hỏi về tên truyên, tên và hành động của các nhân vật. trong truyện.</t>
    </r>
  </si>
  <si>
    <t>Bài Đồng dao: Chi chi chành chành "</t>
  </si>
  <si>
    <t>Chắp ghép tranh</t>
  </si>
  <si>
    <r>
      <rPr>
        <sz val="12"/>
        <rFont val="Times New Roman"/>
        <family val="1"/>
      </rPr>
      <t>Bài: Bé tập làm hoa quả dầm</t>
    </r>
    <r>
      <rPr>
        <sz val="12"/>
        <color rgb="FFFF0000"/>
        <rFont val="Times New Roman"/>
        <family val="1"/>
      </rPr>
      <t xml:space="preserve">
</t>
    </r>
  </si>
  <si>
    <r>
      <t xml:space="preserve"> </t>
    </r>
    <r>
      <rPr>
        <sz val="12"/>
        <rFont val="Times New Roman"/>
        <family val="1"/>
      </rPr>
      <t>Tập cầm, giở sách xem tranh</t>
    </r>
  </si>
  <si>
    <r>
      <rPr>
        <sz val="11"/>
        <rFont val="Times New Roman"/>
        <family val="1"/>
      </rPr>
      <t xml:space="preserve">Bài  1:Vo giấy  thành quả bóng
Bài 2: Xé giấy làm quả cầu      </t>
    </r>
    <r>
      <rPr>
        <sz val="11"/>
        <color rgb="FFFF0000"/>
        <rFont val="Times New Roman"/>
        <family val="1"/>
      </rPr>
      <t xml:space="preserve">                                            </t>
    </r>
  </si>
  <si>
    <t>Bà kính yêu</t>
  </si>
  <si>
    <t>Cô giáo bé</t>
  </si>
  <si>
    <t>Con mèo</t>
  </si>
  <si>
    <t>Con gà</t>
  </si>
  <si>
    <t>Mũ xinh</t>
  </si>
  <si>
    <t>Bỏ vào lấy ra</t>
  </si>
  <si>
    <t>An toàn</t>
  </si>
  <si>
    <t>Mùa xuân của bé</t>
  </si>
  <si>
    <t>Vẽ cuộn len</t>
  </si>
  <si>
    <t>Truyện " Gấu con rửa tay"</t>
  </si>
  <si>
    <r>
      <rPr>
        <b/>
        <sz val="12"/>
        <color theme="1"/>
        <rFont val="Times New Roman"/>
        <family val="1"/>
      </rPr>
      <t>Bài 8</t>
    </r>
    <r>
      <rPr>
        <sz val="12"/>
        <color theme="1"/>
        <rFont val="Times New Roman"/>
        <family val="1"/>
      </rPr>
      <t xml:space="preserve">
- Hô hấp: Gà gáy
- Tay: Tay lên cao, sang ngang
- Lưng, bụng: Nghiêng người sang 2 bên trái phải.
- Chân: Khụy gối.
- Bật: Bật tại chỗ.</t>
    </r>
  </si>
  <si>
    <r>
      <rPr>
        <b/>
        <sz val="12"/>
        <color theme="1"/>
        <rFont val="Times New Roman"/>
        <family val="1"/>
      </rPr>
      <t>Bài 9</t>
    </r>
    <r>
      <rPr>
        <sz val="12"/>
        <color theme="1"/>
        <rFont val="Times New Roman"/>
        <family val="1"/>
      </rPr>
      <t xml:space="preserve">
- Hô hấp:Thổi nơ
- Tay: Tay đưa ra trước, đưa ra sau
- Lưng, bụng: Nghiêng người sang 2 bên trái phải.
- Chân: Đứng nhún chân
- Bật: Bật tại chỗ.</t>
    </r>
  </si>
  <si>
    <r>
      <rPr>
        <b/>
        <sz val="12"/>
        <color theme="1"/>
        <rFont val="Times New Roman"/>
        <family val="1"/>
      </rPr>
      <t>Bài 10</t>
    </r>
    <r>
      <rPr>
        <sz val="12"/>
        <color theme="1"/>
        <rFont val="Times New Roman"/>
        <family val="1"/>
      </rPr>
      <t xml:space="preserve">
- Hô hấp: Gà gáy
- Tay: Tay lên cao, sang ngang
- Lưng, bụng: Nghiêng người sang 2 bên trái phải.
- Chân: Khụy gối.
- Bật: Bật tại chỗ.</t>
    </r>
  </si>
  <si>
    <t>Bài: Bò qua vật cản</t>
  </si>
  <si>
    <t>Bài1 : Nhận biết con gà
Bài2 : Nhận biết con cá
Bài3 : Bé mèo xinh xắn</t>
  </si>
  <si>
    <r>
      <rPr>
        <sz val="12"/>
        <rFont val="Times New Roman"/>
        <family val="1"/>
      </rPr>
      <t xml:space="preserve">Bài: Nhận biết màu  vàng </t>
    </r>
    <r>
      <rPr>
        <sz val="12"/>
        <color rgb="FFFF0000"/>
        <rFont val="Times New Roman"/>
        <family val="1"/>
      </rPr>
      <t xml:space="preserve">
</t>
    </r>
  </si>
  <si>
    <r>
      <t xml:space="preserve">
</t>
    </r>
    <r>
      <rPr>
        <sz val="12"/>
        <rFont val="Times New Roman"/>
        <family val="1"/>
      </rPr>
      <t xml:space="preserve">
Truyện thơ: Cá và chim.
Truyện: Đôi bạn nhỏ.</t>
    </r>
  </si>
  <si>
    <t>Nghe hát "Cá vàng bơi"
Nghe hát: "Chú mèo con"</t>
  </si>
  <si>
    <t xml:space="preserve">Hát theo và tập vận động đơn giản theo nhạc về chủ đề  Con vật </t>
  </si>
  <si>
    <t>Dạy KNCH " Rửa mặt như mèo"                                           Dạy KNCH " Gà trống mèo con và cún con"                                             Dạy KNCH " con gà trống"</t>
  </si>
  <si>
    <t>Bài Tô màu: Con cá!
Bài Tô màu: Mèo con đáng yêu!</t>
  </si>
  <si>
    <t>Xé vụn, vo, vò, dán trang trí hình chủ đề: An toàn cho bé</t>
  </si>
  <si>
    <t xml:space="preserve">Bài: Xé, vo giấy
</t>
  </si>
  <si>
    <t>CĐ8AT</t>
  </si>
  <si>
    <t xml:space="preserve">Bài: Nhận biết màu  xanh </t>
  </si>
  <si>
    <r>
      <t xml:space="preserve">
</t>
    </r>
    <r>
      <rPr>
        <sz val="12"/>
        <rFont val="Times New Roman"/>
        <family val="1"/>
      </rPr>
      <t>Truyện: "Đồ chơi của bi"
Truyện: "Mẹ tắm cho bé"</t>
    </r>
  </si>
  <si>
    <t xml:space="preserve">Bài: Thơ " Chia đồ chơi"
Bài : Thơ "Đi dép" </t>
  </si>
  <si>
    <t>Nghe hát " Chiếc khăn tay"
Nghe hát "Nu na nu nống"</t>
  </si>
  <si>
    <t>Dạy KNCH " Qủa bóng"                          Dạy KNCH " Đôi dép xinh"</t>
  </si>
  <si>
    <t>Bài : Di mầu: Búp bê
Bài : Di màu: Bát, thìa</t>
  </si>
  <si>
    <r>
      <rPr>
        <sz val="12"/>
        <rFont val="Times New Roman"/>
        <family val="1"/>
      </rPr>
      <t>Bài: Cài, trang trí dây hoa, lá                       Bài:  Luồn dây</t>
    </r>
    <r>
      <rPr>
        <sz val="12"/>
        <color rgb="FFFF0000"/>
        <rFont val="Times New Roman"/>
        <family val="1"/>
      </rPr>
      <t xml:space="preserve">
</t>
    </r>
  </si>
  <si>
    <r>
      <t xml:space="preserve">
</t>
    </r>
    <r>
      <rPr>
        <sz val="12"/>
        <rFont val="Times New Roman"/>
        <family val="1"/>
      </rPr>
      <t xml:space="preserve">Truyện: Thỏ con không vâng lời.
Truyện: Cô giáo họa mi
</t>
    </r>
  </si>
  <si>
    <t xml:space="preserve">Bài: Thơ "Yêu mẹ."
Truyện thơ: "Cháu chào ông ạ" </t>
  </si>
  <si>
    <t>Bài: Cô giáo lớp bé</t>
  </si>
  <si>
    <t>Dạy KNCH ", Cô và mẹ"
Dạy KNCH " Chim mẹ chim con"
Dạy KNVĐ Chim mẹ chim con"</t>
  </si>
  <si>
    <t xml:space="preserve">Bài 1: Mẹ yêu 
Bài 2: Bà của chúng mình
</t>
  </si>
  <si>
    <t xml:space="preserve">Bài: Nhận biết đồ dùng gia đình có  màu đỏ (2 tiết) </t>
  </si>
  <si>
    <t>Bài: Bật nhảy tại chỗ</t>
  </si>
  <si>
    <t>Bài: Bật qua vạch kẻ</t>
  </si>
  <si>
    <t>Thơ: cây đào
Đồng dao: kéo cưa lừa xẻ
.</t>
  </si>
  <si>
    <t xml:space="preserve">Dạy KNCH Sắp đén tết rồi"
Nghe hát " Mùa xuân của bé"
Nghe hát " Kéo cưa lừa xẻ
</t>
  </si>
  <si>
    <r>
      <rPr>
        <sz val="12"/>
        <rFont val="Times New Roman"/>
        <family val="1"/>
      </rPr>
      <t xml:space="preserve">Bài: Cài, trang trí dây hoa, lá                       </t>
    </r>
    <r>
      <rPr>
        <sz val="12"/>
        <color rgb="FFFF0000"/>
        <rFont val="Times New Roman"/>
        <family val="1"/>
      </rPr>
      <t xml:space="preserve">
</t>
    </r>
  </si>
  <si>
    <r>
      <rPr>
        <sz val="12"/>
        <rFont val="Times New Roman"/>
        <family val="1"/>
      </rPr>
      <t xml:space="preserve">                      Bài:  Luồn dây</t>
    </r>
    <r>
      <rPr>
        <sz val="12"/>
        <color rgb="FFFF0000"/>
        <rFont val="Times New Roman"/>
        <family val="1"/>
      </rPr>
      <t xml:space="preserve">
</t>
    </r>
  </si>
  <si>
    <r>
      <rPr>
        <sz val="12"/>
        <rFont val="Times New Roman"/>
        <family val="1"/>
      </rPr>
      <t xml:space="preserve">                      Bài: Cài hoa , lá</t>
    </r>
    <r>
      <rPr>
        <sz val="12"/>
        <color rgb="FFFF0000"/>
        <rFont val="Times New Roman"/>
        <family val="1"/>
      </rPr>
      <t xml:space="preserve">
</t>
    </r>
  </si>
  <si>
    <t>Bài  : Rau bắp cải
Bài : Những loài hoa hồng, hoa cúc
Bài  : Nhận biết các loại quả "Quả chuối"
Bài : "Quả cam"</t>
  </si>
  <si>
    <t xml:space="preserve">
Kể chuyện: Quả thị.
</t>
  </si>
  <si>
    <t xml:space="preserve">Nghe cô đọc sách </t>
  </si>
  <si>
    <t>Nghe hát "Quả"
Dạy KNCH " Quả thị"                      Dạy KNCH " Cây bắp cải"                    Dạy KNVĐ " Cây bắp cải"</t>
  </si>
  <si>
    <t>Bài: Xé trang trí quả
Bài: Dán dính cành hoa</t>
  </si>
  <si>
    <t xml:space="preserve"> Chạy thay đổi tốc độ </t>
  </si>
  <si>
    <t>Bài: Ném bóng xa</t>
  </si>
  <si>
    <t xml:space="preserve"> Đóng cọc bàn gỗ</t>
  </si>
  <si>
    <t xml:space="preserve">
Thơ: Xe chữa cháy.</t>
  </si>
  <si>
    <t>Nghe hát "Đoàn tàu nhỏ xíu"
Nghe hát "Ai nhanh hơn"</t>
  </si>
  <si>
    <t>Dạy KNCH "Con tàu"
Dạy KNCH "Lái ô tô "</t>
  </si>
  <si>
    <t>Bài : Nặn bánh xe ô tô</t>
  </si>
  <si>
    <t>Bài : Bé tập gắp thả</t>
  </si>
  <si>
    <t>Bài : Nhận biết 1 số dồ chơi an toàn</t>
  </si>
  <si>
    <t>Bài: Nhận biết khẩu trang xinh</t>
  </si>
  <si>
    <t>Bài: Bánh chưng ngày tết</t>
  </si>
  <si>
    <t>Bài: Thơ " An toàn với bé"</t>
  </si>
  <si>
    <r>
      <t xml:space="preserve">
</t>
    </r>
    <r>
      <rPr>
        <sz val="12"/>
        <rFont val="Times New Roman"/>
        <family val="1"/>
      </rPr>
      <t xml:space="preserve">Truyện: Tin và quạt máy
</t>
    </r>
  </si>
  <si>
    <t>Dạy KNCH " Đu quay"                     Dạy KNVĐ " Đu quay"</t>
  </si>
  <si>
    <t>Bài: Dạy trẻ không cho hột hạt vào mũi"</t>
  </si>
  <si>
    <t xml:space="preserve">Bài " Bé chơi thân thiện với bạn"|
</t>
  </si>
  <si>
    <r>
      <rPr>
        <sz val="12"/>
        <rFont val="Times New Roman"/>
        <family val="1"/>
      </rPr>
      <t xml:space="preserve">Bài: Nhào khuấy bột </t>
    </r>
    <r>
      <rPr>
        <sz val="12"/>
        <color rgb="FFFF0000"/>
        <rFont val="Times New Roman"/>
        <family val="1"/>
      </rPr>
      <t xml:space="preserve">
</t>
    </r>
  </si>
  <si>
    <t>Bài : Nhận biết 1 số loại mũ                 Bài: Quần áo mùa hè</t>
  </si>
  <si>
    <t xml:space="preserve">Ôn: Nhận biết màu đỏ, vàng, xanh </t>
  </si>
  <si>
    <t>Bài Thơ: Mùa hè nóng nực                            Bài Thơ : Mũ xinh</t>
  </si>
  <si>
    <t xml:space="preserve"> Bài Kể chuyện theo tranh: Mùa hè </t>
  </si>
  <si>
    <t xml:space="preserve">Dạy KNCH "Mùa hè đến"                Dạy KNVĐ "Mùa hè đến"
Dạy KNCH "Nắng sớm" </t>
  </si>
  <si>
    <t>Bài Tô màu: Trang phục mùa hè</t>
  </si>
  <si>
    <t>Bài : Nặn bánh</t>
  </si>
  <si>
    <t>Bài: Lớp MG của bé</t>
  </si>
  <si>
    <t xml:space="preserve">
Nghe hát " Cháu đi mẫu giáo"                 </t>
  </si>
  <si>
    <t>Dạy KNVĐ " Vũ khúc rửa tay"</t>
  </si>
  <si>
    <t>Bài " Chơi đoàn kết cùng bạn trong lớp"</t>
  </si>
  <si>
    <t xml:space="preserve"> Mẹ của bé</t>
  </si>
  <si>
    <t>Rau</t>
  </si>
  <si>
    <t>Bé lên Mẫu giáo</t>
  </si>
  <si>
    <t>Bé   vui khỏe ngoan</t>
  </si>
  <si>
    <r>
      <rPr>
        <b/>
        <sz val="14"/>
        <rFont val="Times New Roman"/>
        <family val="1"/>
      </rPr>
      <t>CĐ1</t>
    </r>
    <r>
      <rPr>
        <sz val="14"/>
        <rFont val="Times New Roman"/>
        <family val="1"/>
      </rPr>
      <t xml:space="preserve"> BN</t>
    </r>
  </si>
  <si>
    <r>
      <rPr>
        <b/>
        <sz val="14"/>
        <color theme="1"/>
        <rFont val="Times New Roman"/>
        <family val="1"/>
      </rPr>
      <t>Bài 1</t>
    </r>
    <r>
      <rPr>
        <sz val="14"/>
        <color theme="1"/>
        <rFont val="Times New Roman"/>
        <family val="1"/>
      </rPr>
      <t xml:space="preserve">
- Hô hấp: Gà gáy
- Tay: Tay lên cao, sang ngang
- Lưng, bụng: Nghiêng người sang 2 bên trái phải.
- Chân: Khụy gối.
- Bật: Bật tại chỗ.</t>
    </r>
  </si>
  <si>
    <r>
      <rPr>
        <b/>
        <sz val="14"/>
        <rFont val="Times New Roman"/>
        <family val="1"/>
      </rPr>
      <t>CĐ2</t>
    </r>
    <r>
      <rPr>
        <sz val="14"/>
        <rFont val="Times New Roman"/>
        <family val="1"/>
      </rPr>
      <t>ĐDĐC</t>
    </r>
  </si>
  <si>
    <r>
      <rPr>
        <b/>
        <sz val="14"/>
        <rFont val="Times New Roman"/>
        <family val="1"/>
      </rPr>
      <t>CĐ3</t>
    </r>
    <r>
      <rPr>
        <sz val="14"/>
        <rFont val="Times New Roman"/>
        <family val="1"/>
      </rPr>
      <t>GĐ</t>
    </r>
  </si>
  <si>
    <r>
      <rPr>
        <b/>
        <sz val="14"/>
        <rFont val="Times New Roman"/>
        <family val="1"/>
      </rPr>
      <t>CĐ4</t>
    </r>
    <r>
      <rPr>
        <sz val="14"/>
        <rFont val="Times New Roman"/>
        <family val="1"/>
      </rPr>
      <t>ĐV</t>
    </r>
  </si>
  <si>
    <r>
      <rPr>
        <b/>
        <sz val="14"/>
        <rFont val="Times New Roman"/>
        <family val="1"/>
      </rPr>
      <t>CĐ7</t>
    </r>
    <r>
      <rPr>
        <sz val="14"/>
        <rFont val="Times New Roman"/>
        <family val="1"/>
      </rPr>
      <t>PTGT</t>
    </r>
  </si>
  <si>
    <r>
      <rPr>
        <b/>
        <sz val="14"/>
        <rFont val="Times New Roman"/>
        <family val="1"/>
      </rPr>
      <t>CĐ9</t>
    </r>
    <r>
      <rPr>
        <sz val="14"/>
        <rFont val="Times New Roman"/>
        <family val="1"/>
      </rPr>
      <t>MH</t>
    </r>
  </si>
  <si>
    <r>
      <rPr>
        <b/>
        <sz val="14"/>
        <color theme="1"/>
        <rFont val="Times New Roman"/>
        <family val="1"/>
      </rPr>
      <t>CĐ10</t>
    </r>
    <r>
      <rPr>
        <sz val="14"/>
        <color theme="1"/>
        <rFont val="Times New Roman"/>
        <family val="1"/>
      </rPr>
      <t>MG</t>
    </r>
  </si>
  <si>
    <t>2/10 27/10</t>
  </si>
  <si>
    <t>30/10-24/11</t>
  </si>
  <si>
    <t>27/11-29/12</t>
  </si>
  <si>
    <r>
      <rPr>
        <b/>
        <sz val="14"/>
        <rFont val="Times New Roman"/>
        <family val="1"/>
      </rPr>
      <t>CĐ5</t>
    </r>
    <r>
      <rPr>
        <sz val="14"/>
        <rFont val="Times New Roman"/>
        <family val="1"/>
      </rPr>
      <t xml:space="preserve"> Hoa , quả, rau</t>
    </r>
  </si>
  <si>
    <t>2/1/2024-26/1/2024</t>
  </si>
  <si>
    <r>
      <rPr>
        <b/>
        <sz val="14"/>
        <rFont val="Times New Roman"/>
        <family val="1"/>
      </rPr>
      <t>CĐ6</t>
    </r>
    <r>
      <rPr>
        <sz val="14"/>
        <rFont val="Times New Roman"/>
        <family val="1"/>
      </rPr>
      <t xml:space="preserve"> Tết</t>
    </r>
  </si>
  <si>
    <t>29/1-23/2/2024</t>
  </si>
  <si>
    <t>26/2-22/3</t>
  </si>
  <si>
    <t>25/3-5/4</t>
  </si>
  <si>
    <t>8/4-3/5</t>
  </si>
  <si>
    <t>5/9
29/9</t>
  </si>
  <si>
    <t>Bé ngoan</t>
  </si>
  <si>
    <t>X</t>
  </si>
  <si>
    <t>CHỦ ĐỀ 2 : 
"Đồ dùng đồ chơi" Từ 2/10- 27/10/2023</t>
  </si>
  <si>
    <t>CHỦ ĐỀ 3: 
"GIA ĐÌNH BÉ YÊU" từ 30/10-24/11/2023</t>
  </si>
  <si>
    <t>CHỦ ĐỀ 4: 
"Những con vật bé yêu" từ 27/11- 29/12/2023</t>
  </si>
  <si>
    <t>CHỦ ĐỀ 5: 
"Bé yêu cây Hoa -Quả -Rau" từ 2/1- 26/1/2024</t>
  </si>
  <si>
    <t>CHỦ ĐỀ 6: 
"Tết đến vui vẻ" từ 29/1/2024- 23/2/2024</t>
  </si>
  <si>
    <t>CHỦ ĐỀ 7: 
"Phương tiện giao thông" từ 26/2- 22/3/2024</t>
  </si>
  <si>
    <t>CHỦ ĐỀ 8: 
"An toàn" từ 25/3-5/4/2024</t>
  </si>
  <si>
    <t>CHỦ ĐỀ 9: 
"Mùa hè đến rồi" từ 8/4-3/5/2024</t>
  </si>
  <si>
    <t>CHỦ ĐỀ: 
"Bé lên mẫu giáo" từ 6/5- 17/5/2024</t>
  </si>
  <si>
    <t>6/5-17/5/2024</t>
  </si>
  <si>
    <t>Tổng hợp đánh giá chủ đề BÉ NGOAN</t>
  </si>
  <si>
    <t>Đồng Minh Châu</t>
  </si>
  <si>
    <t>CHỦ ĐỀ 1 : 
"Bé ngoan" Từ 6/9- 4/10/2024</t>
  </si>
  <si>
    <t>Bài học: Bê ghế bằng hai tay, lấy xếp ghế đúng nơi qui định.</t>
  </si>
  <si>
    <t>Bài học : " Bé là ai"</t>
  </si>
  <si>
    <t>Bài học : " Bé và các bạn"</t>
  </si>
  <si>
    <t xml:space="preserve">Bài học: Đôi bàn tay xinh </t>
  </si>
  <si>
    <t>Bài học N1 :Rèn trẻ nhận biết các kí hiệu đồ dùng của mình
Bài học N2: Lớp học của bé</t>
  </si>
  <si>
    <t>- Dạy trẻ thói quen: Đi vệ sinh đúng nơi quy định.
- Giới thiệu kí hiệu: Nhà vệ sinh Nam, nữ.</t>
  </si>
  <si>
    <r>
      <t xml:space="preserve">
</t>
    </r>
    <r>
      <rPr>
        <sz val="14"/>
        <rFont val="Times New Roman"/>
        <family val="1"/>
      </rPr>
      <t>Bài học : Vận động tinh "Xâu vòng "</t>
    </r>
  </si>
  <si>
    <t>Bài học 1:  Thơ "Bạn mới                          Bài 2: Bài học 2:Thơ:" Miệng xinh"</t>
  </si>
  <si>
    <t xml:space="preserve">
Bài học N2:"Xâu vòng trang trí lớp học"
</t>
  </si>
  <si>
    <t xml:space="preserve">
Bài học N1: Nghe hát "Đi nhà trẻ"                 </t>
  </si>
  <si>
    <t xml:space="preserve">
Bài học N1:Dạy KNCH "Đi học về"
Bài học N2 (1): Dạy KNCH "Lời chào buổi sáng"                                             
Bài học N2 (2) : Dạy VĐ "Lời chào buổi sáng"  </t>
  </si>
  <si>
    <t>Bài học N1 (1) :Tập cầm bút di mầu                                              Bài học N1 (2) :Làm quen với cách cầm bút</t>
  </si>
  <si>
    <t>Bài học N2 : Xếp khối gỗ thành hình bàn ghế lớp bé.</t>
  </si>
  <si>
    <t>Nguyên Ngọc An</t>
  </si>
  <si>
    <t>Vũ Như An</t>
  </si>
  <si>
    <t>Nguyễn Minh Anh</t>
  </si>
  <si>
    <t>Đoàn Ngọc Bảo Anh (B)</t>
  </si>
  <si>
    <t>Nguyễn Ngọc Bảo Anh (A)</t>
  </si>
  <si>
    <t>Bùi Ngọc Bảo Anh ( C )</t>
  </si>
  <si>
    <t>Trần Ngọc Thanh Châu</t>
  </si>
  <si>
    <t>Nguyễn Ngọc Châu</t>
  </si>
  <si>
    <t>Phạm Bùi Minh Hiếu</t>
  </si>
  <si>
    <t>Trần Mạnh Gia Huy</t>
  </si>
  <si>
    <t>Nguyễn Phú Bảo Minh</t>
  </si>
  <si>
    <t>Vũ Anh Minh</t>
  </si>
  <si>
    <t>Phạm Bảo Ngọc</t>
  </si>
  <si>
    <t>Lê Tố Nhi</t>
  </si>
  <si>
    <t>Trịnh Nguyễn Minh Phúc</t>
  </si>
  <si>
    <t>Bùi Hoàng Quân</t>
  </si>
  <si>
    <t>Nguyễn Thành Tiến</t>
  </si>
  <si>
    <t>Bùi Hoàng Tùng</t>
  </si>
  <si>
    <t>KẾ HOẠCH CHỦ ĐỀ "BÉ NGOAN" Từ 6/9- 4/10/2024  NĂM HỌC 2024- 2025</t>
  </si>
  <si>
    <t>HĐG + HĐC</t>
  </si>
  <si>
    <r>
      <t xml:space="preserve">
</t>
    </r>
    <r>
      <rPr>
        <sz val="14"/>
        <rFont val="Times New Roman"/>
        <family val="1"/>
      </rPr>
      <t xml:space="preserve">
Bài học 1:Truyện: Thỏ ngoan
 Bài học 2 :Kể Truyện theo tranh : Gà con đi học
</t>
    </r>
  </si>
  <si>
    <r>
      <rPr>
        <i/>
        <u/>
        <sz val="14"/>
        <color rgb="FFFF0000"/>
        <rFont val="Times New Roman"/>
        <family val="1"/>
      </rPr>
      <t xml:space="preserve"> Chia ra</t>
    </r>
    <r>
      <rPr>
        <i/>
        <sz val="14"/>
        <color rgb="FFFF0000"/>
        <rFont val="Times New Roman"/>
        <family val="1"/>
      </rPr>
      <t>:   + Giờ thể chất</t>
    </r>
  </si>
  <si>
    <t xml:space="preserve">       + Giờ nhận thức</t>
  </si>
  <si>
    <t xml:space="preserve">     + Giờ ngôn ngữ</t>
  </si>
  <si>
    <t xml:space="preserve">   + Giờ TC-KNXH-TM</t>
  </si>
  <si>
    <t>Đoàn Thị Huyền</t>
  </si>
  <si>
    <t xml:space="preserve">NGƯỜI LẬP KẾ 
HOẠCH
</t>
  </si>
  <si>
    <t xml:space="preserve">XÁC NHẬN TỔ 
CHUYÊN MÔN
</t>
  </si>
  <si>
    <t xml:space="preserve">XÁC NHẬN BGH
PHÓ HIỆU TRƯỞNG
</t>
  </si>
  <si>
    <t xml:space="preserve">
Nguyễn Thị Hoa
</t>
  </si>
  <si>
    <t>Hoàng Thúy Hoa</t>
  </si>
  <si>
    <t>LH</t>
  </si>
  <si>
    <t>Đã ký</t>
  </si>
</sst>
</file>

<file path=xl/styles.xml><?xml version="1.0" encoding="utf-8"?>
<styleSheet xmlns="http://schemas.openxmlformats.org/spreadsheetml/2006/main">
  <numFmts count="10">
    <numFmt numFmtId="44" formatCode="_(&quot;$&quot;* #,##0.00_);_(&quot;$&quot;* \(#,##0.00\);_(&quot;$&quot;* &quot;-&quot;??_);_(@_)"/>
    <numFmt numFmtId="164" formatCode="#,##0\ &quot;DM&quot;;\-#,##0\ &quot;DM&quot;"/>
    <numFmt numFmtId="165" formatCode="0.000%"/>
    <numFmt numFmtId="166" formatCode="&quot;￥&quot;#,##0;&quot;￥&quot;\-#,##0"/>
    <numFmt numFmtId="167" formatCode="00.000"/>
    <numFmt numFmtId="168" formatCode="_-* #,##0_-;\-* #,##0_-;_-* &quot;-&quot;_-;_-@_-"/>
    <numFmt numFmtId="169" formatCode="_-* #,##0.00_-;\-* #,##0.00_-;_-* &quot;-&quot;??_-;_-@_-"/>
    <numFmt numFmtId="170" formatCode="_-&quot;$&quot;* #,##0_-;\-&quot;$&quot;* #,##0_-;_-&quot;$&quot;* &quot;-&quot;_-;_-@_-"/>
    <numFmt numFmtId="171" formatCode="_-&quot;$&quot;* #,##0.00_-;\-&quot;$&quot;* #,##0.00_-;_-&quot;$&quot;* &quot;-&quot;??_-;_-@_-"/>
    <numFmt numFmtId="172" formatCode="0.0"/>
  </numFmts>
  <fonts count="46">
    <font>
      <sz val="11"/>
      <color theme="1"/>
      <name val="Calibri"/>
      <family val="2"/>
      <scheme val="minor"/>
    </font>
    <font>
      <b/>
      <sz val="12"/>
      <name val="Times New Roman"/>
      <family val="1"/>
    </font>
    <font>
      <sz val="12"/>
      <color indexed="8"/>
      <name val="Times New Roman"/>
      <family val="1"/>
    </font>
    <font>
      <sz val="10"/>
      <name val="Arial"/>
      <family val="2"/>
    </font>
    <font>
      <b/>
      <sz val="12"/>
      <color rgb="FFFF0000"/>
      <name val="Times New Roman"/>
      <family val="1"/>
    </font>
    <font>
      <b/>
      <sz val="11"/>
      <color rgb="FFFF0000"/>
      <name val="Times New Roman"/>
      <family val="1"/>
    </font>
    <font>
      <sz val="12"/>
      <name val="Times New Roman"/>
      <family val="1"/>
    </font>
    <font>
      <sz val="9"/>
      <name val="Times New Roman"/>
      <family val="1"/>
    </font>
    <font>
      <b/>
      <i/>
      <sz val="11"/>
      <color rgb="FFFF0000"/>
      <name val="Times New Roman"/>
      <family val="1"/>
    </font>
    <font>
      <sz val="10"/>
      <color indexed="8"/>
      <name val="Times New Roman"/>
      <family val="1"/>
    </font>
    <font>
      <b/>
      <sz val="8"/>
      <color indexed="81"/>
      <name val="Tahoma"/>
      <family val="2"/>
    </font>
    <font>
      <b/>
      <sz val="12"/>
      <name val="Arial"/>
      <family val="2"/>
    </font>
    <font>
      <sz val="10"/>
      <name val="Arial"/>
      <family val="2"/>
      <charset val="163"/>
    </font>
    <font>
      <sz val="11"/>
      <color indexed="8"/>
      <name val="Calibri"/>
      <family val="2"/>
    </font>
    <font>
      <sz val="14"/>
      <name val="뼻뮝"/>
      <family val="3"/>
    </font>
    <font>
      <sz val="12"/>
      <name val="바탕체"/>
      <family val="3"/>
    </font>
    <font>
      <sz val="12"/>
      <name val="뼻뮝"/>
      <family val="3"/>
    </font>
    <font>
      <sz val="11"/>
      <name val="돋움"/>
      <family val="3"/>
    </font>
    <font>
      <sz val="10"/>
      <name val="굴림체"/>
      <family val="3"/>
    </font>
    <font>
      <sz val="12"/>
      <name val="新細明體"/>
      <charset val="136"/>
    </font>
    <font>
      <b/>
      <sz val="12"/>
      <color theme="1"/>
      <name val="Times New Roman"/>
      <family val="1"/>
    </font>
    <font>
      <sz val="12"/>
      <color theme="1"/>
      <name val="Times New Roman"/>
      <family val="1"/>
    </font>
    <font>
      <sz val="11"/>
      <color theme="1"/>
      <name val="Times New Roman"/>
      <family val="1"/>
    </font>
    <font>
      <sz val="12"/>
      <color rgb="FFFF0000"/>
      <name val="Times New Roman"/>
      <family val="1"/>
    </font>
    <font>
      <i/>
      <sz val="12"/>
      <color rgb="FFFF0000"/>
      <name val="Times New Roman"/>
      <family val="1"/>
    </font>
    <font>
      <sz val="10"/>
      <color rgb="FFFF0000"/>
      <name val="Times New Roman"/>
      <family val="1"/>
    </font>
    <font>
      <sz val="10"/>
      <color indexed="81"/>
      <name val="Times New Roman"/>
      <family val="1"/>
    </font>
    <font>
      <b/>
      <sz val="14"/>
      <name val="Times New Roman"/>
      <family val="1"/>
    </font>
    <font>
      <sz val="14"/>
      <color indexed="8"/>
      <name val="Times New Roman"/>
      <family val="1"/>
    </font>
    <font>
      <sz val="12"/>
      <color rgb="FFC00000"/>
      <name val="Times New Roman"/>
      <family val="1"/>
    </font>
    <font>
      <b/>
      <sz val="12"/>
      <color rgb="FFC00000"/>
      <name val="Times New Roman"/>
      <family val="1"/>
    </font>
    <font>
      <sz val="10"/>
      <color rgb="FFC00000"/>
      <name val="Times New Roman"/>
      <family val="1"/>
    </font>
    <font>
      <sz val="9"/>
      <color rgb="FFFF0000"/>
      <name val="Times New Roman"/>
      <family val="1"/>
    </font>
    <font>
      <sz val="9"/>
      <color theme="1"/>
      <name val="Times New Roman"/>
      <family val="1"/>
    </font>
    <font>
      <sz val="11"/>
      <color rgb="FFFF0000"/>
      <name val="Times New Roman"/>
      <family val="1"/>
    </font>
    <font>
      <sz val="11"/>
      <name val="Times New Roman"/>
      <family val="1"/>
    </font>
    <font>
      <sz val="14"/>
      <color theme="1"/>
      <name val="Times New Roman"/>
      <family val="1"/>
    </font>
    <font>
      <b/>
      <sz val="14"/>
      <color theme="1"/>
      <name val="Times New Roman"/>
      <family val="1"/>
    </font>
    <font>
      <b/>
      <sz val="14"/>
      <color rgb="FFFF0000"/>
      <name val="Times New Roman"/>
      <family val="1"/>
    </font>
    <font>
      <sz val="14"/>
      <color rgb="FFFF0000"/>
      <name val="Times New Roman"/>
      <family val="1"/>
    </font>
    <font>
      <sz val="14"/>
      <name val="Times New Roman"/>
      <family val="1"/>
    </font>
    <font>
      <b/>
      <sz val="11"/>
      <name val="Times New Roman"/>
      <family val="1"/>
    </font>
    <font>
      <b/>
      <sz val="10"/>
      <color rgb="FFFF0000"/>
      <name val="Times New Roman"/>
      <family val="1"/>
    </font>
    <font>
      <b/>
      <i/>
      <sz val="14"/>
      <color rgb="FFFF0000"/>
      <name val="Times New Roman"/>
      <family val="1"/>
    </font>
    <font>
      <i/>
      <sz val="14"/>
      <color rgb="FFFF0000"/>
      <name val="Times New Roman"/>
      <family val="1"/>
    </font>
    <font>
      <i/>
      <u/>
      <sz val="14"/>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249977111117893"/>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30">
    <xf numFmtId="0" fontId="0" fillId="0" borderId="0"/>
    <xf numFmtId="0" fontId="3" fillId="0" borderId="0"/>
    <xf numFmtId="44" fontId="3" fillId="0" borderId="0" applyFont="0" applyFill="0" applyBorder="0" applyAlignment="0" applyProtection="0"/>
    <xf numFmtId="0" fontId="11" fillId="0" borderId="12" applyNumberFormat="0" applyAlignment="0" applyProtection="0">
      <alignment horizontal="left" vertical="center"/>
    </xf>
    <xf numFmtId="0" fontId="11" fillId="0" borderId="10">
      <alignment horizontal="left" vertical="center"/>
    </xf>
    <xf numFmtId="0" fontId="3" fillId="0" borderId="0"/>
    <xf numFmtId="0" fontId="3" fillId="0" borderId="0"/>
    <xf numFmtId="0" fontId="3"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9" fontId="15" fillId="0" borderId="0" applyFont="0" applyFill="0" applyBorder="0" applyAlignment="0" applyProtection="0"/>
    <xf numFmtId="0" fontId="16" fillId="0" borderId="0"/>
    <xf numFmtId="164"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0" fontId="18" fillId="0" borderId="0"/>
    <xf numFmtId="0" fontId="19" fillId="0" borderId="0"/>
    <xf numFmtId="168"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cellStyleXfs>
  <cellXfs count="333">
    <xf numFmtId="0" fontId="0" fillId="0" borderId="0" xfId="0"/>
    <xf numFmtId="49" fontId="1" fillId="2" borderId="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wrapText="1"/>
    </xf>
    <xf numFmtId="49" fontId="5" fillId="3" borderId="8"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49" fontId="5" fillId="3"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2" fillId="3" borderId="8" xfId="0" applyNumberFormat="1" applyFont="1" applyFill="1" applyBorder="1" applyAlignment="1">
      <alignment vertical="center" wrapText="1"/>
    </xf>
    <xf numFmtId="0" fontId="21" fillId="2" borderId="8"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3" fillId="0" borderId="8" xfId="0" applyNumberFormat="1" applyFont="1" applyBorder="1" applyAlignment="1">
      <alignment horizontal="center" vertical="center" wrapText="1"/>
    </xf>
    <xf numFmtId="9" fontId="23"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6" fillId="2" borderId="8" xfId="0" applyNumberFormat="1" applyFont="1" applyFill="1" applyBorder="1" applyAlignment="1">
      <alignment horizontal="left" vertical="center" wrapText="1"/>
    </xf>
    <xf numFmtId="49" fontId="7" fillId="3" borderId="8"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4" fillId="3" borderId="10" xfId="0" applyNumberFormat="1" applyFont="1" applyFill="1" applyBorder="1" applyAlignment="1">
      <alignment vertical="center" wrapText="1"/>
    </xf>
    <xf numFmtId="0" fontId="8" fillId="3" borderId="8" xfId="0" applyFont="1" applyFill="1" applyBorder="1" applyAlignment="1">
      <alignment horizontal="center" vertical="center" wrapText="1"/>
    </xf>
    <xf numFmtId="0" fontId="24" fillId="3" borderId="8" xfId="0" applyNumberFormat="1" applyFont="1" applyFill="1" applyBorder="1" applyAlignment="1">
      <alignment horizontal="center" vertical="center" wrapText="1"/>
    </xf>
    <xf numFmtId="0" fontId="21" fillId="3" borderId="8" xfId="1" applyFont="1" applyFill="1" applyBorder="1" applyAlignment="1">
      <alignment vertical="center" wrapText="1"/>
    </xf>
    <xf numFmtId="0" fontId="2" fillId="3" borderId="8" xfId="0" applyNumberFormat="1" applyFont="1" applyFill="1" applyBorder="1" applyAlignment="1">
      <alignment horizontal="left" vertical="center" wrapText="1"/>
    </xf>
    <xf numFmtId="0" fontId="21" fillId="3" borderId="8" xfId="1" applyFont="1" applyFill="1" applyBorder="1" applyAlignment="1">
      <alignment horizontal="left" vertical="center" wrapText="1"/>
    </xf>
    <xf numFmtId="0" fontId="9" fillId="3" borderId="8" xfId="0" applyNumberFormat="1" applyFont="1" applyFill="1" applyBorder="1" applyAlignment="1">
      <alignment horizontal="left" vertical="center" wrapText="1"/>
    </xf>
    <xf numFmtId="172" fontId="25" fillId="3" borderId="8" xfId="0" applyNumberFormat="1" applyFont="1" applyFill="1" applyBorder="1" applyAlignment="1">
      <alignment horizontal="center" vertical="center"/>
    </xf>
    <xf numFmtId="0" fontId="9" fillId="2" borderId="8" xfId="0" applyNumberFormat="1" applyFont="1" applyFill="1" applyBorder="1" applyAlignment="1">
      <alignment horizontal="center" vertical="center" wrapText="1"/>
    </xf>
    <xf numFmtId="0" fontId="2" fillId="2" borderId="8" xfId="0" applyNumberFormat="1" applyFont="1" applyFill="1" applyBorder="1" applyAlignment="1">
      <alignment horizontal="left" vertical="center" wrapText="1"/>
    </xf>
    <xf numFmtId="172" fontId="25" fillId="2" borderId="8" xfId="0" applyNumberFormat="1" applyFont="1" applyFill="1" applyBorder="1" applyAlignment="1">
      <alignment horizontal="center" vertical="center"/>
    </xf>
    <xf numFmtId="0" fontId="25" fillId="3" borderId="8" xfId="1" applyFont="1" applyFill="1" applyBorder="1" applyAlignment="1">
      <alignment horizontal="center" vertical="center"/>
    </xf>
    <xf numFmtId="0" fontId="25" fillId="2" borderId="8" xfId="1" applyFont="1" applyFill="1" applyBorder="1" applyAlignment="1">
      <alignment horizontal="center" vertical="center"/>
    </xf>
    <xf numFmtId="0" fontId="21" fillId="0" borderId="8" xfId="0" applyNumberFormat="1" applyFont="1" applyFill="1" applyBorder="1" applyAlignment="1">
      <alignment horizontal="center" vertical="center" wrapText="1"/>
    </xf>
    <xf numFmtId="49" fontId="23" fillId="2" borderId="8" xfId="0" applyNumberFormat="1" applyFont="1" applyFill="1" applyBorder="1" applyAlignment="1">
      <alignment horizontal="left" vertical="center" wrapText="1"/>
    </xf>
    <xf numFmtId="0" fontId="4" fillId="0" borderId="8" xfId="0" applyNumberFormat="1" applyFont="1" applyBorder="1" applyAlignment="1">
      <alignment horizontal="center" vertical="center" wrapText="1"/>
    </xf>
    <xf numFmtId="0" fontId="21" fillId="0" borderId="8" xfId="0" applyNumberFormat="1" applyFont="1" applyBorder="1" applyAlignment="1">
      <alignment horizontal="center" vertical="center" wrapText="1"/>
    </xf>
    <xf numFmtId="49" fontId="21" fillId="3" borderId="8" xfId="0" applyNumberFormat="1" applyFont="1" applyFill="1" applyBorder="1" applyAlignment="1">
      <alignment horizontal="center" vertical="center" wrapText="1"/>
    </xf>
    <xf numFmtId="0" fontId="6" fillId="0" borderId="8"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30" fillId="3" borderId="8"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31" fillId="3" borderId="8" xfId="0" applyFont="1" applyFill="1" applyBorder="1" applyAlignment="1">
      <alignment horizontal="center" vertical="center"/>
    </xf>
    <xf numFmtId="172" fontId="31" fillId="3" borderId="8" xfId="0" applyNumberFormat="1" applyFont="1" applyFill="1" applyBorder="1" applyAlignment="1">
      <alignment horizontal="center" vertical="center"/>
    </xf>
    <xf numFmtId="0" fontId="31" fillId="2" borderId="8" xfId="0" applyFont="1" applyFill="1" applyBorder="1" applyAlignment="1">
      <alignment horizontal="center" vertical="center"/>
    </xf>
    <xf numFmtId="172" fontId="31" fillId="2" borderId="8" xfId="0" applyNumberFormat="1" applyFont="1" applyFill="1" applyBorder="1" applyAlignment="1">
      <alignment horizontal="center" vertical="center"/>
    </xf>
    <xf numFmtId="0" fontId="31" fillId="3" borderId="8" xfId="1" applyFont="1" applyFill="1" applyBorder="1" applyAlignment="1">
      <alignment horizontal="center" vertical="center"/>
    </xf>
    <xf numFmtId="0" fontId="31" fillId="2" borderId="8" xfId="1" applyFont="1" applyFill="1" applyBorder="1" applyAlignment="1">
      <alignment horizontal="center" vertical="center"/>
    </xf>
    <xf numFmtId="0" fontId="25" fillId="3" borderId="8" xfId="0" applyFont="1" applyFill="1" applyBorder="1" applyAlignment="1">
      <alignment horizontal="center" vertical="center" wrapText="1"/>
    </xf>
    <xf numFmtId="172" fontId="25" fillId="3"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wrapText="1"/>
    </xf>
    <xf numFmtId="172" fontId="25" fillId="2" borderId="8" xfId="0" applyNumberFormat="1" applyFont="1" applyFill="1" applyBorder="1" applyAlignment="1">
      <alignment horizontal="center" vertical="center" wrapText="1"/>
    </xf>
    <xf numFmtId="0" fontId="25" fillId="3" borderId="8" xfId="1" applyFont="1" applyFill="1" applyBorder="1" applyAlignment="1">
      <alignment horizontal="center" vertical="center" wrapText="1"/>
    </xf>
    <xf numFmtId="0" fontId="25" fillId="2" borderId="8" xfId="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21" fillId="0" borderId="8"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30" fillId="0" borderId="8"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32" fillId="2" borderId="8" xfId="0" applyNumberFormat="1" applyFont="1" applyFill="1" applyBorder="1" applyAlignment="1">
      <alignment horizontal="center" vertical="center" wrapText="1"/>
    </xf>
    <xf numFmtId="49" fontId="22" fillId="2" borderId="8" xfId="0" applyNumberFormat="1" applyFont="1" applyFill="1" applyBorder="1" applyAlignment="1">
      <alignment horizontal="left" vertical="center" wrapText="1"/>
    </xf>
    <xf numFmtId="49" fontId="33" fillId="2" borderId="8" xfId="0" applyNumberFormat="1" applyFont="1" applyFill="1" applyBorder="1" applyAlignment="1">
      <alignment horizontal="center" vertical="center" wrapText="1"/>
    </xf>
    <xf numFmtId="49" fontId="22" fillId="2" borderId="8" xfId="0" applyNumberFormat="1" applyFont="1" applyFill="1" applyBorder="1" applyAlignment="1">
      <alignment vertical="center" wrapText="1"/>
    </xf>
    <xf numFmtId="0" fontId="2" fillId="0" borderId="8"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9" fontId="23" fillId="0" borderId="8" xfId="0" applyNumberFormat="1" applyFont="1" applyFill="1" applyBorder="1" applyAlignment="1">
      <alignment horizontal="center" vertical="center" wrapText="1"/>
    </xf>
    <xf numFmtId="0" fontId="2" fillId="0" borderId="9" xfId="0" applyNumberFormat="1" applyFont="1" applyBorder="1" applyAlignment="1">
      <alignment horizontal="center" vertical="center" wrapText="1"/>
    </xf>
    <xf numFmtId="49" fontId="5" fillId="0" borderId="9" xfId="0" applyNumberFormat="1" applyFont="1" applyFill="1" applyBorder="1" applyAlignment="1">
      <alignment horizontal="center" vertical="center" wrapText="1"/>
    </xf>
    <xf numFmtId="0" fontId="23" fillId="0" borderId="0" xfId="0" applyNumberFormat="1" applyFont="1" applyFill="1" applyAlignment="1">
      <alignment horizontal="center" vertical="center" wrapText="1"/>
    </xf>
    <xf numFmtId="49" fontId="7" fillId="3" borderId="9" xfId="0" applyNumberFormat="1" applyFont="1" applyFill="1" applyBorder="1" applyAlignment="1">
      <alignment horizontal="center" vertical="center" wrapText="1"/>
    </xf>
    <xf numFmtId="49" fontId="22" fillId="0" borderId="8" xfId="0" applyNumberFormat="1" applyFont="1" applyFill="1" applyBorder="1" applyAlignment="1">
      <alignment vertical="center" wrapText="1"/>
    </xf>
    <xf numFmtId="49" fontId="33" fillId="0" borderId="8" xfId="0" applyNumberFormat="1" applyFont="1" applyFill="1" applyBorder="1" applyAlignment="1">
      <alignment horizontal="center" vertical="center" wrapText="1"/>
    </xf>
    <xf numFmtId="49" fontId="22" fillId="0" borderId="8" xfId="0" applyNumberFormat="1" applyFont="1" applyFill="1" applyBorder="1" applyAlignment="1">
      <alignment horizontal="left" vertical="center" wrapText="1"/>
    </xf>
    <xf numFmtId="49" fontId="34" fillId="0" borderId="8" xfId="0" applyNumberFormat="1" applyFont="1" applyFill="1" applyBorder="1" applyAlignment="1">
      <alignment vertical="center" wrapText="1"/>
    </xf>
    <xf numFmtId="49" fontId="3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3" fillId="0" borderId="8" xfId="0" applyNumberFormat="1" applyFont="1" applyBorder="1" applyAlignment="1">
      <alignment horizontal="left" vertical="center" wrapText="1"/>
    </xf>
    <xf numFmtId="49" fontId="5" fillId="3" borderId="8" xfId="0" applyNumberFormat="1" applyFont="1" applyFill="1" applyBorder="1" applyAlignment="1">
      <alignment horizontal="left" vertical="center" wrapText="1"/>
    </xf>
    <xf numFmtId="0" fontId="2" fillId="0" borderId="9" xfId="0" applyNumberFormat="1" applyFont="1" applyBorder="1" applyAlignment="1">
      <alignment horizontal="left" vertical="center" wrapText="1"/>
    </xf>
    <xf numFmtId="0" fontId="2" fillId="0" borderId="8" xfId="0" applyNumberFormat="1" applyFont="1" applyFill="1" applyBorder="1" applyAlignment="1">
      <alignment horizontal="left" vertical="center" wrapText="1"/>
    </xf>
    <xf numFmtId="49" fontId="20" fillId="0" borderId="8" xfId="0" applyNumberFormat="1" applyFont="1" applyFill="1" applyBorder="1" applyAlignment="1">
      <alignment horizontal="center" vertical="center" wrapText="1"/>
    </xf>
    <xf numFmtId="0" fontId="21" fillId="0" borderId="0" xfId="0" applyNumberFormat="1" applyFont="1" applyFill="1" applyAlignment="1">
      <alignment horizontal="center" vertical="center" wrapText="1"/>
    </xf>
    <xf numFmtId="49" fontId="23" fillId="0" borderId="8" xfId="0" applyNumberFormat="1" applyFont="1" applyFill="1" applyBorder="1" applyAlignment="1">
      <alignment horizontal="left" vertical="center" wrapText="1"/>
    </xf>
    <xf numFmtId="49" fontId="34" fillId="0" borderId="9" xfId="0" applyNumberFormat="1" applyFont="1" applyFill="1" applyBorder="1" applyAlignment="1">
      <alignment horizontal="center" vertical="center" wrapText="1"/>
    </xf>
    <xf numFmtId="49" fontId="34" fillId="2" borderId="8" xfId="0" applyNumberFormat="1" applyFont="1" applyFill="1" applyBorder="1" applyAlignment="1">
      <alignment vertical="center" wrapText="1"/>
    </xf>
    <xf numFmtId="49" fontId="7" fillId="0" borderId="9" xfId="0" applyNumberFormat="1" applyFont="1" applyFill="1" applyBorder="1" applyAlignment="1">
      <alignment horizontal="center" vertical="center" wrapText="1"/>
    </xf>
    <xf numFmtId="0" fontId="29" fillId="0" borderId="8" xfId="0" applyNumberFormat="1" applyFont="1" applyFill="1" applyBorder="1" applyAlignment="1">
      <alignment horizontal="center" vertical="center" wrapText="1"/>
    </xf>
    <xf numFmtId="0" fontId="22" fillId="2" borderId="8" xfId="0" applyNumberFormat="1" applyFont="1" applyFill="1" applyBorder="1" applyAlignment="1">
      <alignment vertical="center" wrapText="1"/>
    </xf>
    <xf numFmtId="0" fontId="23" fillId="0" borderId="8"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34" fillId="0" borderId="8" xfId="0" applyNumberFormat="1" applyFont="1" applyFill="1" applyBorder="1" applyAlignment="1">
      <alignment horizontal="left" vertical="center" wrapText="1"/>
    </xf>
    <xf numFmtId="49" fontId="21"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7" fillId="5"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23" fillId="0" borderId="7" xfId="0" applyNumberFormat="1" applyFont="1" applyFill="1" applyBorder="1" applyAlignment="1">
      <alignment horizontal="left" vertical="center" wrapText="1"/>
    </xf>
    <xf numFmtId="0" fontId="23" fillId="0" borderId="7" xfId="0" applyNumberFormat="1" applyFont="1" applyFill="1" applyBorder="1" applyAlignment="1">
      <alignment horizontal="center" vertical="center" wrapText="1"/>
    </xf>
    <xf numFmtId="9" fontId="23" fillId="0" borderId="7" xfId="0" applyNumberFormat="1" applyFont="1" applyFill="1" applyBorder="1" applyAlignment="1">
      <alignment horizontal="center" vertical="center" wrapText="1"/>
    </xf>
    <xf numFmtId="49" fontId="22" fillId="0" borderId="7" xfId="0" applyNumberFormat="1" applyFont="1" applyFill="1" applyBorder="1" applyAlignment="1">
      <alignment vertical="center" wrapText="1"/>
    </xf>
    <xf numFmtId="0" fontId="2" fillId="3" borderId="0" xfId="0" applyNumberFormat="1" applyFont="1" applyFill="1" applyAlignment="1">
      <alignment horizontal="center" vertical="center" wrapText="1"/>
    </xf>
    <xf numFmtId="49" fontId="35" fillId="0" borderId="8" xfId="0" applyNumberFormat="1" applyFont="1" applyFill="1" applyBorder="1" applyAlignment="1">
      <alignment vertical="center" wrapText="1"/>
    </xf>
    <xf numFmtId="0" fontId="6" fillId="0" borderId="8" xfId="0" applyNumberFormat="1" applyFont="1" applyBorder="1" applyAlignment="1">
      <alignment horizontal="left" vertical="center" wrapText="1"/>
    </xf>
    <xf numFmtId="49" fontId="35" fillId="0" borderId="9" xfId="0" applyNumberFormat="1" applyFont="1" applyFill="1" applyBorder="1" applyAlignment="1">
      <alignment horizontal="left" vertical="center" wrapText="1"/>
    </xf>
    <xf numFmtId="49" fontId="35" fillId="0" borderId="8"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6" fillId="3" borderId="8" xfId="0" applyNumberFormat="1" applyFont="1" applyFill="1" applyBorder="1" applyAlignment="1">
      <alignmen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0" fontId="4" fillId="3" borderId="8" xfId="0" applyNumberFormat="1" applyFont="1" applyFill="1" applyBorder="1" applyAlignment="1">
      <alignment horizontal="center" vertical="center" wrapText="1"/>
    </xf>
    <xf numFmtId="49" fontId="4" fillId="3" borderId="8" xfId="0" applyNumberFormat="1" applyFont="1" applyFill="1" applyBorder="1" applyAlignment="1">
      <alignment horizontal="left" vertical="center" wrapText="1"/>
    </xf>
    <xf numFmtId="0" fontId="2" fillId="3" borderId="8" xfId="0" applyNumberFormat="1" applyFont="1" applyFill="1" applyBorder="1" applyAlignment="1">
      <alignment horizontal="center" vertical="center" wrapText="1"/>
    </xf>
    <xf numFmtId="0" fontId="2" fillId="3" borderId="8" xfId="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0" fontId="23" fillId="2" borderId="8" xfId="0" applyNumberFormat="1" applyFont="1" applyFill="1" applyBorder="1" applyAlignment="1">
      <alignment horizontal="center" vertical="center" wrapText="1"/>
    </xf>
    <xf numFmtId="0" fontId="23" fillId="3"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0" fontId="25" fillId="3" borderId="8" xfId="0" applyFont="1" applyFill="1" applyBorder="1" applyAlignment="1">
      <alignment horizontal="center" vertical="center"/>
    </xf>
    <xf numFmtId="49" fontId="5" fillId="3" borderId="10"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49" fontId="4" fillId="3" borderId="9"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0" fontId="28" fillId="3" borderId="8" xfId="0" applyNumberFormat="1" applyFont="1" applyFill="1" applyBorder="1" applyAlignment="1">
      <alignment horizontal="center" vertical="center" wrapText="1"/>
    </xf>
    <xf numFmtId="49" fontId="4" fillId="3" borderId="10" xfId="0" applyNumberFormat="1" applyFont="1" applyFill="1" applyBorder="1" applyAlignment="1">
      <alignment vertical="center" wrapText="1"/>
    </xf>
    <xf numFmtId="49" fontId="4" fillId="3" borderId="11" xfId="0" applyNumberFormat="1" applyFont="1" applyFill="1" applyBorder="1" applyAlignment="1">
      <alignment vertical="center" wrapText="1"/>
    </xf>
    <xf numFmtId="0" fontId="28" fillId="2" borderId="0" xfId="0" applyNumberFormat="1" applyFont="1" applyFill="1" applyAlignment="1">
      <alignment horizontal="center" vertical="center" wrapText="1"/>
    </xf>
    <xf numFmtId="0" fontId="36" fillId="2" borderId="8" xfId="0" applyNumberFormat="1" applyFont="1" applyFill="1" applyBorder="1" applyAlignment="1">
      <alignment horizontal="center" vertical="center" wrapText="1"/>
    </xf>
    <xf numFmtId="0" fontId="28" fillId="2" borderId="0" xfId="0" applyNumberFormat="1" applyFont="1" applyFill="1" applyAlignment="1">
      <alignment horizontal="left" vertical="center" wrapText="1"/>
    </xf>
    <xf numFmtId="0" fontId="28" fillId="0" borderId="0" xfId="0" applyNumberFormat="1" applyFont="1" applyAlignment="1">
      <alignment horizontal="center" vertical="center" wrapText="1"/>
    </xf>
    <xf numFmtId="0" fontId="28" fillId="0" borderId="0" xfId="0" applyNumberFormat="1" applyFont="1" applyAlignment="1">
      <alignment horizontal="left" vertical="center" wrapText="1"/>
    </xf>
    <xf numFmtId="0" fontId="28" fillId="3" borderId="8" xfId="0" applyNumberFormat="1" applyFont="1" applyFill="1" applyBorder="1" applyAlignment="1">
      <alignment horizontal="left" vertical="center" wrapText="1"/>
    </xf>
    <xf numFmtId="49" fontId="38" fillId="3" borderId="8" xfId="0" applyNumberFormat="1" applyFont="1" applyFill="1" applyBorder="1" applyAlignment="1">
      <alignment horizontal="center" vertical="center" wrapText="1"/>
    </xf>
    <xf numFmtId="49" fontId="38" fillId="3" borderId="8" xfId="0" applyNumberFormat="1" applyFont="1" applyFill="1" applyBorder="1" applyAlignment="1">
      <alignment horizontal="left" vertical="center" wrapText="1"/>
    </xf>
    <xf numFmtId="49" fontId="40" fillId="0" borderId="8" xfId="0" applyNumberFormat="1" applyFont="1" applyFill="1" applyBorder="1" applyAlignment="1">
      <alignment horizontal="left" vertical="center" wrapText="1"/>
    </xf>
    <xf numFmtId="49" fontId="40" fillId="0" borderId="1" xfId="0" applyNumberFormat="1" applyFont="1" applyFill="1" applyBorder="1" applyAlignment="1">
      <alignment vertical="center" wrapText="1"/>
    </xf>
    <xf numFmtId="49" fontId="36" fillId="0" borderId="8" xfId="0" applyNumberFormat="1" applyFont="1" applyFill="1" applyBorder="1" applyAlignment="1">
      <alignment horizontal="left" vertical="center" wrapText="1"/>
    </xf>
    <xf numFmtId="49" fontId="38" fillId="0" borderId="8" xfId="0" applyNumberFormat="1" applyFont="1" applyFill="1" applyBorder="1" applyAlignment="1">
      <alignment horizontal="center" vertical="center" wrapText="1"/>
    </xf>
    <xf numFmtId="49" fontId="40" fillId="0" borderId="8" xfId="0" applyNumberFormat="1" applyFont="1" applyFill="1" applyBorder="1" applyAlignment="1">
      <alignment horizontal="center" vertical="center" wrapText="1"/>
    </xf>
    <xf numFmtId="0" fontId="28" fillId="0" borderId="0" xfId="0" applyNumberFormat="1" applyFont="1" applyFill="1" applyAlignment="1">
      <alignment horizontal="center" vertical="center" wrapText="1"/>
    </xf>
    <xf numFmtId="49" fontId="27" fillId="0" borderId="8" xfId="0" applyNumberFormat="1" applyFont="1" applyFill="1" applyBorder="1" applyAlignment="1">
      <alignment horizontal="center" vertical="center" wrapText="1"/>
    </xf>
    <xf numFmtId="49" fontId="36" fillId="0" borderId="8" xfId="0" applyNumberFormat="1" applyFont="1" applyFill="1" applyBorder="1" applyAlignment="1">
      <alignment vertical="center" wrapText="1"/>
    </xf>
    <xf numFmtId="0" fontId="28" fillId="0" borderId="8" xfId="0" applyNumberFormat="1" applyFont="1" applyFill="1" applyBorder="1" applyAlignment="1">
      <alignment horizontal="center" vertical="center" wrapText="1"/>
    </xf>
    <xf numFmtId="0" fontId="28" fillId="0" borderId="8" xfId="0" applyNumberFormat="1" applyFont="1" applyFill="1" applyBorder="1" applyAlignment="1">
      <alignment horizontal="left" vertical="center" wrapText="1"/>
    </xf>
    <xf numFmtId="0" fontId="39" fillId="0" borderId="8" xfId="0" applyNumberFormat="1" applyFont="1" applyFill="1" applyBorder="1" applyAlignment="1">
      <alignment horizontal="center" vertical="center" wrapText="1"/>
    </xf>
    <xf numFmtId="0" fontId="39" fillId="0" borderId="8" xfId="0" applyNumberFormat="1" applyFont="1" applyFill="1" applyBorder="1" applyAlignment="1">
      <alignment horizontal="left" vertical="center" wrapText="1"/>
    </xf>
    <xf numFmtId="0" fontId="40" fillId="0" borderId="8" xfId="0" applyNumberFormat="1" applyFont="1" applyFill="1" applyBorder="1" applyAlignment="1">
      <alignment horizontal="left" vertical="center" wrapText="1"/>
    </xf>
    <xf numFmtId="0" fontId="38" fillId="0" borderId="8" xfId="0" applyNumberFormat="1" applyFont="1" applyFill="1" applyBorder="1" applyAlignment="1">
      <alignment horizontal="center" vertical="center" wrapText="1"/>
    </xf>
    <xf numFmtId="0" fontId="28" fillId="3" borderId="0" xfId="0" applyNumberFormat="1" applyFont="1" applyFill="1" applyAlignment="1">
      <alignment horizontal="center" vertical="center" wrapText="1"/>
    </xf>
    <xf numFmtId="49" fontId="38" fillId="3" borderId="11" xfId="0" applyNumberFormat="1" applyFont="1" applyFill="1" applyBorder="1" applyAlignment="1">
      <alignment vertical="center"/>
    </xf>
    <xf numFmtId="49" fontId="36" fillId="0" borderId="8" xfId="0" applyNumberFormat="1" applyFont="1" applyFill="1" applyBorder="1" applyAlignment="1">
      <alignment horizontal="center" vertical="center" wrapText="1"/>
    </xf>
    <xf numFmtId="49" fontId="37" fillId="0" borderId="8" xfId="0" applyNumberFormat="1" applyFont="1" applyFill="1" applyBorder="1" applyAlignment="1">
      <alignment horizontal="center" vertical="center" wrapText="1"/>
    </xf>
    <xf numFmtId="0" fontId="36" fillId="0" borderId="0" xfId="0" applyNumberFormat="1" applyFont="1" applyFill="1" applyAlignment="1">
      <alignment horizontal="center" vertical="center" wrapText="1"/>
    </xf>
    <xf numFmtId="49" fontId="38" fillId="3" borderId="9" xfId="0" applyNumberFormat="1" applyFont="1" applyFill="1" applyBorder="1" applyAlignment="1">
      <alignment horizontal="center" vertical="center" wrapText="1"/>
    </xf>
    <xf numFmtId="49" fontId="38" fillId="3" borderId="9" xfId="0" applyNumberFormat="1" applyFont="1" applyFill="1" applyBorder="1" applyAlignment="1">
      <alignment horizontal="left" vertical="center" wrapText="1"/>
    </xf>
    <xf numFmtId="0" fontId="39" fillId="0" borderId="0" xfId="0" applyNumberFormat="1" applyFont="1" applyFill="1" applyAlignment="1">
      <alignment horizontal="center" vertical="center" wrapText="1"/>
    </xf>
    <xf numFmtId="49" fontId="40" fillId="0" borderId="8" xfId="0" applyNumberFormat="1" applyFont="1" applyFill="1" applyBorder="1" applyAlignment="1">
      <alignment vertical="center" wrapText="1"/>
    </xf>
    <xf numFmtId="0" fontId="39" fillId="3" borderId="8" xfId="0" applyNumberFormat="1" applyFont="1" applyFill="1" applyBorder="1" applyAlignment="1">
      <alignment horizontal="center" vertical="center" wrapText="1"/>
    </xf>
    <xf numFmtId="0" fontId="36" fillId="3" borderId="8" xfId="1" applyFont="1" applyFill="1" applyBorder="1" applyAlignment="1">
      <alignment vertical="center" wrapText="1"/>
    </xf>
    <xf numFmtId="0" fontId="36" fillId="3" borderId="8" xfId="1" applyFont="1" applyFill="1" applyBorder="1" applyAlignment="1">
      <alignment horizontal="left" vertical="center" wrapText="1"/>
    </xf>
    <xf numFmtId="0" fontId="36" fillId="2" borderId="8" xfId="1" applyFont="1" applyFill="1" applyBorder="1" applyAlignment="1">
      <alignment vertical="center" wrapText="1"/>
    </xf>
    <xf numFmtId="0" fontId="36" fillId="2" borderId="8" xfId="1" applyFont="1" applyFill="1" applyBorder="1" applyAlignment="1">
      <alignment horizontal="left" vertical="center" wrapText="1"/>
    </xf>
    <xf numFmtId="0" fontId="28" fillId="2" borderId="8" xfId="0" applyNumberFormat="1" applyFont="1" applyFill="1" applyBorder="1" applyAlignment="1">
      <alignment horizontal="center" vertical="center" wrapText="1"/>
    </xf>
    <xf numFmtId="0" fontId="28" fillId="2" borderId="8" xfId="0" applyNumberFormat="1" applyFont="1" applyFill="1" applyBorder="1" applyAlignment="1">
      <alignment horizontal="left" vertical="center" wrapText="1"/>
    </xf>
    <xf numFmtId="49" fontId="40" fillId="2" borderId="8"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36" fillId="0" borderId="8" xfId="0" applyNumberFormat="1" applyFont="1" applyFill="1" applyBorder="1" applyAlignment="1">
      <alignment horizontal="center" vertical="center" wrapText="1"/>
    </xf>
    <xf numFmtId="0" fontId="28" fillId="0" borderId="0" xfId="0" applyNumberFormat="1" applyFont="1" applyFill="1" applyAlignment="1">
      <alignment horizontal="left" vertical="center" wrapText="1"/>
    </xf>
    <xf numFmtId="0" fontId="28" fillId="0" borderId="8" xfId="0" applyNumberFormat="1" applyFont="1" applyFill="1" applyBorder="1" applyAlignment="1">
      <alignment vertical="center" wrapText="1"/>
    </xf>
    <xf numFmtId="49" fontId="38" fillId="0" borderId="8" xfId="0" applyNumberFormat="1" applyFont="1" applyFill="1" applyBorder="1" applyAlignment="1">
      <alignment horizontal="left" vertical="center" wrapText="1"/>
    </xf>
    <xf numFmtId="0" fontId="40" fillId="0" borderId="8" xfId="0" applyFont="1" applyFill="1" applyBorder="1" applyAlignment="1">
      <alignment horizontal="center" vertical="center" wrapText="1"/>
    </xf>
    <xf numFmtId="0" fontId="43" fillId="0" borderId="8" xfId="0" applyFont="1" applyFill="1" applyBorder="1" applyAlignment="1">
      <alignment horizontal="center" vertical="center" wrapText="1"/>
    </xf>
    <xf numFmtId="49" fontId="38" fillId="0" borderId="9" xfId="0" applyNumberFormat="1" applyFont="1" applyFill="1" applyBorder="1" applyAlignment="1">
      <alignment horizontal="center" vertical="center" wrapText="1"/>
    </xf>
    <xf numFmtId="49" fontId="38" fillId="0" borderId="9" xfId="0" applyNumberFormat="1" applyFont="1" applyFill="1" applyBorder="1" applyAlignment="1">
      <alignment horizontal="left" vertical="center" wrapText="1"/>
    </xf>
    <xf numFmtId="0" fontId="44" fillId="0" borderId="8"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textRotation="90" wrapText="1"/>
    </xf>
    <xf numFmtId="49" fontId="5" fillId="2" borderId="9" xfId="0" applyNumberFormat="1" applyFont="1" applyFill="1" applyBorder="1" applyAlignment="1">
      <alignment horizontal="center" vertical="center" wrapText="1"/>
    </xf>
    <xf numFmtId="0" fontId="20" fillId="3" borderId="8" xfId="1" applyFont="1" applyFill="1" applyBorder="1" applyAlignment="1">
      <alignment horizontal="center" vertical="center" textRotation="90" wrapText="1"/>
    </xf>
    <xf numFmtId="0" fontId="37" fillId="2" borderId="8" xfId="1" applyFont="1" applyFill="1" applyBorder="1" applyAlignment="1">
      <alignment horizontal="center" vertical="center" textRotation="90" wrapText="1"/>
    </xf>
    <xf numFmtId="0" fontId="20" fillId="2" borderId="8" xfId="1" applyFont="1" applyFill="1" applyBorder="1" applyAlignment="1">
      <alignment horizontal="center" vertical="center" textRotation="90" wrapText="1"/>
    </xf>
    <xf numFmtId="0" fontId="37" fillId="3" borderId="8" xfId="1" applyFont="1" applyFill="1" applyBorder="1" applyAlignment="1">
      <alignment horizontal="center" vertical="center" textRotation="90" wrapText="1"/>
    </xf>
    <xf numFmtId="0" fontId="27" fillId="2" borderId="8" xfId="0" applyFont="1" applyFill="1" applyBorder="1" applyAlignment="1">
      <alignment horizontal="center" vertical="center" wrapText="1"/>
    </xf>
    <xf numFmtId="49" fontId="36" fillId="2" borderId="8" xfId="0" applyNumberFormat="1" applyFont="1" applyFill="1" applyBorder="1" applyAlignment="1">
      <alignment horizontal="center" vertical="center" wrapText="1"/>
    </xf>
    <xf numFmtId="49" fontId="38" fillId="0" borderId="9" xfId="0" applyNumberFormat="1" applyFont="1" applyFill="1" applyBorder="1" applyAlignment="1">
      <alignment horizontal="center" vertical="center" wrapText="1"/>
    </xf>
    <xf numFmtId="0" fontId="40" fillId="0" borderId="8" xfId="0" applyNumberFormat="1"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40" fillId="2" borderId="8" xfId="0" applyFont="1" applyFill="1" applyBorder="1" applyAlignment="1">
      <alignment horizontal="center" vertical="center" wrapText="1"/>
    </xf>
    <xf numFmtId="49" fontId="40" fillId="2" borderId="9" xfId="0" applyNumberFormat="1" applyFont="1" applyFill="1" applyBorder="1" applyAlignment="1">
      <alignment horizontal="center" vertical="center" wrapText="1"/>
    </xf>
    <xf numFmtId="49" fontId="40" fillId="2" borderId="11" xfId="0" applyNumberFormat="1" applyFont="1" applyFill="1" applyBorder="1" applyAlignment="1">
      <alignment horizontal="center" vertical="center" wrapText="1"/>
    </xf>
    <xf numFmtId="0" fontId="36" fillId="2" borderId="8" xfId="0"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29" fillId="0" borderId="0" xfId="0" applyNumberFormat="1" applyFont="1" applyFill="1" applyAlignment="1">
      <alignment horizontal="center" vertical="center" wrapText="1"/>
    </xf>
    <xf numFmtId="0" fontId="21" fillId="0" borderId="7" xfId="1" applyFont="1" applyFill="1" applyBorder="1" applyAlignment="1">
      <alignment horizontal="center" vertical="center" wrapText="1"/>
    </xf>
    <xf numFmtId="0" fontId="21" fillId="0" borderId="7" xfId="1" applyFont="1" applyFill="1" applyBorder="1" applyAlignment="1">
      <alignment vertical="center" wrapText="1"/>
    </xf>
    <xf numFmtId="0" fontId="36" fillId="0" borderId="8" xfId="1" applyFont="1" applyFill="1" applyBorder="1" applyAlignment="1">
      <alignment vertical="center" wrapText="1"/>
    </xf>
    <xf numFmtId="0" fontId="36" fillId="0" borderId="8" xfId="1" applyFont="1" applyFill="1" applyBorder="1" applyAlignment="1">
      <alignment horizontal="left" vertical="center" wrapText="1"/>
    </xf>
    <xf numFmtId="0" fontId="25" fillId="0" borderId="8" xfId="0" applyFont="1" applyFill="1" applyBorder="1" applyAlignment="1">
      <alignment horizontal="center" vertical="center"/>
    </xf>
    <xf numFmtId="172" fontId="25" fillId="0" borderId="8" xfId="0" applyNumberFormat="1" applyFont="1" applyFill="1" applyBorder="1" applyAlignment="1">
      <alignment horizontal="center" vertical="center"/>
    </xf>
    <xf numFmtId="0" fontId="2" fillId="0" borderId="0" xfId="0" applyNumberFormat="1" applyFont="1" applyFill="1" applyAlignment="1">
      <alignment horizontal="center" vertical="center" textRotation="90" wrapText="1"/>
    </xf>
    <xf numFmtId="0" fontId="2" fillId="0" borderId="8" xfId="0" applyNumberFormat="1" applyFont="1" applyFill="1" applyBorder="1" applyAlignment="1">
      <alignment horizontal="center" vertical="center" textRotation="90" wrapText="1"/>
    </xf>
    <xf numFmtId="0" fontId="21" fillId="0" borderId="7" xfId="1" applyFont="1" applyFill="1" applyBorder="1" applyAlignment="1">
      <alignment vertical="center" textRotation="90"/>
    </xf>
    <xf numFmtId="49" fontId="4" fillId="0" borderId="8" xfId="0" applyNumberFormat="1" applyFont="1" applyFill="1" applyBorder="1" applyAlignment="1">
      <alignment horizontal="center" vertical="center" textRotation="90" wrapText="1"/>
    </xf>
    <xf numFmtId="49" fontId="5" fillId="0" borderId="9" xfId="0" applyNumberFormat="1" applyFont="1" applyFill="1" applyBorder="1" applyAlignment="1">
      <alignment horizontal="center" vertical="center" textRotation="90" wrapText="1"/>
    </xf>
    <xf numFmtId="0" fontId="4"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left" vertical="center" wrapText="1"/>
    </xf>
    <xf numFmtId="0" fontId="28" fillId="0"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0" fontId="23" fillId="3" borderId="8" xfId="0" applyNumberFormat="1" applyFont="1" applyFill="1" applyBorder="1" applyAlignment="1">
      <alignment horizontal="center" vertical="center" wrapText="1"/>
    </xf>
    <xf numFmtId="0" fontId="25" fillId="3" borderId="8" xfId="0" applyFont="1" applyFill="1" applyBorder="1" applyAlignment="1">
      <alignment horizontal="center" vertical="center"/>
    </xf>
    <xf numFmtId="0" fontId="2" fillId="0" borderId="0" xfId="0" applyNumberFormat="1" applyFont="1" applyFill="1" applyAlignment="1">
      <alignment horizontal="center" vertical="center" wrapText="1"/>
    </xf>
    <xf numFmtId="0" fontId="25" fillId="0" borderId="8" xfId="0" applyFont="1" applyFill="1" applyBorder="1" applyAlignment="1">
      <alignment horizontal="center" vertical="center"/>
    </xf>
    <xf numFmtId="0" fontId="28" fillId="0" borderId="8"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0" fontId="28" fillId="0" borderId="0" xfId="0" applyNumberFormat="1" applyFont="1" applyFill="1" applyAlignment="1">
      <alignment vertical="center" wrapText="1"/>
    </xf>
    <xf numFmtId="0" fontId="21" fillId="0" borderId="1" xfId="0" applyFont="1" applyBorder="1" applyAlignment="1">
      <alignment horizontal="center" vertical="center" textRotation="90"/>
    </xf>
    <xf numFmtId="0" fontId="21" fillId="0" borderId="4" xfId="0" applyFont="1" applyBorder="1" applyAlignment="1">
      <alignment horizontal="center" vertical="center" textRotation="90"/>
    </xf>
    <xf numFmtId="0" fontId="21" fillId="0" borderId="7" xfId="0" applyFont="1" applyBorder="1" applyAlignment="1">
      <alignment horizontal="center" vertical="center" textRotation="90"/>
    </xf>
    <xf numFmtId="0" fontId="37" fillId="0" borderId="1" xfId="1" applyFont="1" applyFill="1" applyBorder="1" applyAlignment="1">
      <alignment horizontal="center" vertical="center" textRotation="90" wrapText="1"/>
    </xf>
    <xf numFmtId="0" fontId="37" fillId="0" borderId="4" xfId="1" applyFont="1" applyFill="1" applyBorder="1" applyAlignment="1">
      <alignment horizontal="center" vertical="center" textRotation="90" wrapText="1"/>
    </xf>
    <xf numFmtId="0" fontId="37" fillId="0" borderId="7" xfId="1" applyFont="1" applyFill="1" applyBorder="1" applyAlignment="1">
      <alignment horizontal="center" vertical="center" textRotation="90" wrapText="1"/>
    </xf>
    <xf numFmtId="0" fontId="23" fillId="2" borderId="8" xfId="0" applyNumberFormat="1" applyFont="1" applyFill="1" applyBorder="1" applyAlignment="1">
      <alignment horizontal="center" vertical="center" wrapText="1"/>
    </xf>
    <xf numFmtId="0" fontId="4" fillId="3" borderId="9" xfId="0" applyNumberFormat="1" applyFont="1" applyFill="1" applyBorder="1" applyAlignment="1">
      <alignment vertical="center" wrapText="1"/>
    </xf>
    <xf numFmtId="0" fontId="4" fillId="3" borderId="10" xfId="0" applyNumberFormat="1" applyFont="1" applyFill="1" applyBorder="1" applyAlignment="1">
      <alignment vertical="center" wrapText="1"/>
    </xf>
    <xf numFmtId="0" fontId="4" fillId="3" borderId="11" xfId="0" applyNumberFormat="1" applyFont="1" applyFill="1" applyBorder="1" applyAlignment="1">
      <alignment vertical="center" wrapText="1"/>
    </xf>
    <xf numFmtId="49" fontId="38" fillId="0" borderId="9" xfId="0" applyNumberFormat="1" applyFont="1" applyFill="1" applyBorder="1" applyAlignment="1">
      <alignment horizontal="center" vertical="center" wrapText="1"/>
    </xf>
    <xf numFmtId="49" fontId="42" fillId="3" borderId="10" xfId="0" applyNumberFormat="1" applyFont="1" applyFill="1" applyBorder="1" applyAlignment="1">
      <alignment horizontal="center" vertical="center" wrapText="1"/>
    </xf>
    <xf numFmtId="9" fontId="25" fillId="3" borderId="8" xfId="0" applyNumberFormat="1" applyFont="1" applyFill="1" applyBorder="1" applyAlignment="1">
      <alignment horizontal="center" vertical="center"/>
    </xf>
    <xf numFmtId="0" fontId="23" fillId="3" borderId="8" xfId="0" applyNumberFormat="1" applyFont="1" applyFill="1" applyBorder="1" applyAlignment="1">
      <alignment horizontal="center" vertical="center" wrapText="1"/>
    </xf>
    <xf numFmtId="0" fontId="20" fillId="2" borderId="8" xfId="1" applyFont="1" applyFill="1" applyBorder="1" applyAlignment="1">
      <alignment horizontal="center" vertical="center" textRotation="90" wrapText="1"/>
    </xf>
    <xf numFmtId="0" fontId="37" fillId="2" borderId="1" xfId="1" applyFont="1" applyFill="1" applyBorder="1" applyAlignment="1">
      <alignment horizontal="left" vertical="center" wrapText="1"/>
    </xf>
    <xf numFmtId="0" fontId="37" fillId="2" borderId="7" xfId="1" applyFont="1" applyFill="1" applyBorder="1" applyAlignment="1">
      <alignment horizontal="left" vertical="center" wrapText="1"/>
    </xf>
    <xf numFmtId="0" fontId="25" fillId="2" borderId="8" xfId="0" applyFont="1" applyFill="1" applyBorder="1" applyAlignment="1">
      <alignment horizontal="center" vertical="center"/>
    </xf>
    <xf numFmtId="9" fontId="25" fillId="2" borderId="8" xfId="0" applyNumberFormat="1" applyFont="1" applyFill="1" applyBorder="1" applyAlignment="1">
      <alignment horizontal="center" vertical="center"/>
    </xf>
    <xf numFmtId="0" fontId="20" fillId="3" borderId="8" xfId="1" applyFont="1" applyFill="1" applyBorder="1" applyAlignment="1">
      <alignment horizontal="center" vertical="center" textRotation="90" wrapText="1"/>
    </xf>
    <xf numFmtId="0" fontId="37" fillId="3" borderId="1" xfId="1" applyFont="1" applyFill="1" applyBorder="1" applyAlignment="1">
      <alignment horizontal="left" vertical="center" wrapText="1"/>
    </xf>
    <xf numFmtId="0" fontId="37" fillId="3" borderId="7" xfId="1" applyFont="1" applyFill="1" applyBorder="1" applyAlignment="1">
      <alignment horizontal="left" vertical="center" wrapText="1"/>
    </xf>
    <xf numFmtId="0" fontId="25" fillId="3" borderId="8" xfId="0" applyFont="1" applyFill="1" applyBorder="1" applyAlignment="1">
      <alignment horizontal="center" vertical="center"/>
    </xf>
    <xf numFmtId="0" fontId="37" fillId="2" borderId="8" xfId="1" applyFont="1" applyFill="1" applyBorder="1" applyAlignment="1">
      <alignment horizontal="center" vertical="center" textRotation="90" wrapText="1"/>
    </xf>
    <xf numFmtId="0" fontId="37" fillId="2" borderId="8"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23" fillId="0" borderId="8"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textRotation="90" wrapText="1"/>
    </xf>
    <xf numFmtId="0" fontId="25" fillId="0" borderId="8" xfId="0" applyFont="1" applyFill="1" applyBorder="1" applyAlignment="1">
      <alignment horizontal="center" vertical="center"/>
    </xf>
    <xf numFmtId="9" fontId="25" fillId="0" borderId="8" xfId="0" applyNumberFormat="1" applyFont="1" applyFill="1" applyBorder="1" applyAlignment="1">
      <alignment horizontal="center" vertical="center"/>
    </xf>
    <xf numFmtId="0" fontId="44" fillId="0" borderId="9" xfId="0" applyFont="1" applyFill="1" applyBorder="1" applyAlignment="1">
      <alignment horizontal="left" vertical="center"/>
    </xf>
    <xf numFmtId="0" fontId="44" fillId="0" borderId="11" xfId="0" applyFont="1" applyFill="1" applyBorder="1" applyAlignment="1">
      <alignment horizontal="left" vertical="center"/>
    </xf>
    <xf numFmtId="0" fontId="36" fillId="0" borderId="1" xfId="1" applyFont="1" applyFill="1" applyBorder="1" applyAlignment="1">
      <alignment horizontal="left" vertical="center" wrapText="1"/>
    </xf>
    <xf numFmtId="0" fontId="36" fillId="0" borderId="7" xfId="1" applyFont="1" applyFill="1" applyBorder="1" applyAlignment="1">
      <alignment horizontal="left" vertical="center" wrapText="1"/>
    </xf>
    <xf numFmtId="0" fontId="39" fillId="0" borderId="9" xfId="0" applyFont="1" applyFill="1" applyBorder="1" applyAlignment="1">
      <alignment horizontal="left" vertical="center"/>
    </xf>
    <xf numFmtId="0" fontId="39" fillId="0" borderId="11" xfId="0" applyFont="1" applyFill="1" applyBorder="1" applyAlignment="1">
      <alignment horizontal="left" vertical="center"/>
    </xf>
    <xf numFmtId="0" fontId="38" fillId="0" borderId="9" xfId="0" applyFont="1" applyFill="1" applyBorder="1" applyAlignment="1">
      <alignment horizontal="left" vertical="center"/>
    </xf>
    <xf numFmtId="0" fontId="38" fillId="0" borderId="11" xfId="0" applyFont="1" applyFill="1" applyBorder="1" applyAlignment="1">
      <alignment horizontal="left" vertical="center"/>
    </xf>
    <xf numFmtId="0" fontId="4" fillId="3" borderId="8" xfId="0" applyNumberFormat="1"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1" xfId="0" applyFont="1" applyFill="1" applyBorder="1" applyAlignment="1">
      <alignment horizontal="left" vertical="center" wrapText="1"/>
    </xf>
    <xf numFmtId="49" fontId="38" fillId="3" borderId="9"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5" fillId="3" borderId="9" xfId="0" applyNumberFormat="1" applyFont="1" applyFill="1" applyBorder="1" applyAlignment="1">
      <alignment horizontal="left" vertical="center" wrapText="1"/>
    </xf>
    <xf numFmtId="49" fontId="38" fillId="3" borderId="11" xfId="0" applyNumberFormat="1" applyFont="1" applyFill="1" applyBorder="1" applyAlignment="1">
      <alignment horizontal="left" vertical="center" wrapText="1"/>
    </xf>
    <xf numFmtId="49" fontId="4" fillId="3" borderId="10"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49" fontId="38"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38" fillId="0" borderId="8"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38" fillId="0" borderId="9" xfId="0" applyNumberFormat="1" applyFont="1" applyFill="1" applyBorder="1" applyAlignment="1">
      <alignment horizontal="left" vertical="center" wrapText="1"/>
    </xf>
    <xf numFmtId="49" fontId="4" fillId="3" borderId="9" xfId="0" applyNumberFormat="1" applyFont="1" applyFill="1" applyBorder="1" applyAlignment="1">
      <alignment horizontal="left" vertical="center" wrapText="1"/>
    </xf>
    <xf numFmtId="49" fontId="40" fillId="2" borderId="9" xfId="0" applyNumberFormat="1" applyFont="1" applyFill="1" applyBorder="1" applyAlignment="1">
      <alignment horizontal="center" vertical="center" wrapText="1"/>
    </xf>
    <xf numFmtId="49" fontId="40" fillId="2" borderId="11"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21" fillId="0" borderId="8" xfId="1"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1" fillId="3" borderId="8" xfId="0" applyFont="1" applyFill="1" applyBorder="1" applyAlignment="1">
      <alignment horizontal="center" vertical="center" wrapText="1"/>
    </xf>
    <xf numFmtId="49" fontId="36" fillId="2" borderId="2" xfId="0" applyNumberFormat="1" applyFont="1" applyFill="1" applyBorder="1" applyAlignment="1">
      <alignment horizontal="center" vertical="center" wrapText="1"/>
    </xf>
    <xf numFmtId="49" fontId="36" fillId="2" borderId="13" xfId="0" applyNumberFormat="1" applyFont="1" applyFill="1" applyBorder="1" applyAlignment="1">
      <alignment horizontal="center" vertical="center" wrapText="1"/>
    </xf>
    <xf numFmtId="49" fontId="36" fillId="2" borderId="3" xfId="0" applyNumberFormat="1" applyFont="1" applyFill="1" applyBorder="1" applyAlignment="1">
      <alignment horizontal="center" vertical="center" wrapText="1"/>
    </xf>
    <xf numFmtId="49" fontId="36" fillId="2" borderId="5" xfId="0" applyNumberFormat="1" applyFont="1" applyFill="1" applyBorder="1" applyAlignment="1">
      <alignment horizontal="center" vertical="center" wrapText="1"/>
    </xf>
    <xf numFmtId="49" fontId="36" fillId="2" borderId="14" xfId="0" applyNumberFormat="1" applyFont="1" applyFill="1" applyBorder="1" applyAlignment="1">
      <alignment horizontal="center" vertical="center" wrapText="1"/>
    </xf>
    <xf numFmtId="49" fontId="36" fillId="2" borderId="6" xfId="0" applyNumberFormat="1" applyFont="1" applyFill="1" applyBorder="1" applyAlignment="1">
      <alignment horizontal="center" vertical="center" wrapText="1"/>
    </xf>
    <xf numFmtId="49" fontId="40" fillId="2" borderId="2" xfId="0" applyNumberFormat="1" applyFont="1" applyFill="1" applyBorder="1" applyAlignment="1">
      <alignment horizontal="center" vertical="center" wrapText="1"/>
    </xf>
    <xf numFmtId="49" fontId="40" fillId="2" borderId="13" xfId="0" applyNumberFormat="1" applyFont="1" applyFill="1" applyBorder="1" applyAlignment="1">
      <alignment horizontal="center" vertical="center" wrapText="1"/>
    </xf>
    <xf numFmtId="49" fontId="40" fillId="2" borderId="3" xfId="0" applyNumberFormat="1" applyFont="1" applyFill="1" applyBorder="1" applyAlignment="1">
      <alignment horizontal="center" vertical="center" wrapText="1"/>
    </xf>
    <xf numFmtId="49" fontId="40" fillId="2" borderId="5" xfId="0" applyNumberFormat="1" applyFont="1" applyFill="1" applyBorder="1" applyAlignment="1">
      <alignment horizontal="center" vertical="center" wrapText="1"/>
    </xf>
    <xf numFmtId="49" fontId="40" fillId="2" borderId="14" xfId="0" applyNumberFormat="1" applyFont="1" applyFill="1" applyBorder="1" applyAlignment="1">
      <alignment horizontal="center" vertical="center" wrapText="1"/>
    </xf>
    <xf numFmtId="49" fontId="40" fillId="2" borderId="6" xfId="0" applyNumberFormat="1" applyFont="1" applyFill="1" applyBorder="1" applyAlignment="1">
      <alignment horizontal="center" vertical="center" wrapText="1"/>
    </xf>
    <xf numFmtId="49" fontId="36" fillId="0" borderId="9" xfId="0" applyNumberFormat="1" applyFont="1" applyFill="1" applyBorder="1" applyAlignment="1">
      <alignment horizontal="center" vertical="center" wrapText="1"/>
    </xf>
    <xf numFmtId="49" fontId="36" fillId="0" borderId="11" xfId="0"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1" xfId="1" applyFont="1" applyFill="1" applyBorder="1" applyAlignment="1">
      <alignment horizontal="center" vertical="center" textRotation="90"/>
    </xf>
    <xf numFmtId="0" fontId="21" fillId="0" borderId="7" xfId="1" applyFont="1" applyFill="1" applyBorder="1" applyAlignment="1">
      <alignment horizontal="center" vertical="center" textRotation="90"/>
    </xf>
    <xf numFmtId="49" fontId="27" fillId="0" borderId="0"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textRotation="90" wrapText="1"/>
    </xf>
    <xf numFmtId="0" fontId="21" fillId="0" borderId="9"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1" fillId="0" borderId="8" xfId="1" applyFont="1" applyFill="1" applyBorder="1" applyAlignment="1">
      <alignment horizontal="center" vertical="center" textRotation="90" wrapText="1"/>
    </xf>
    <xf numFmtId="0" fontId="28" fillId="0" borderId="8" xfId="0" applyNumberFormat="1" applyFont="1" applyFill="1" applyBorder="1" applyAlignment="1">
      <alignment horizontal="center" vertical="center" wrapText="1"/>
    </xf>
    <xf numFmtId="0" fontId="2" fillId="3" borderId="8" xfId="0" applyNumberFormat="1" applyFont="1" applyFill="1" applyBorder="1" applyAlignment="1">
      <alignment horizontal="center" vertical="center" wrapText="1"/>
    </xf>
    <xf numFmtId="0" fontId="28" fillId="3" borderId="8" xfId="0" applyNumberFormat="1" applyFont="1" applyFill="1" applyBorder="1" applyAlignment="1">
      <alignment horizontal="center" vertical="center" wrapText="1"/>
    </xf>
    <xf numFmtId="0" fontId="2" fillId="3" borderId="8" xfId="1" applyFont="1" applyFill="1" applyBorder="1" applyAlignment="1">
      <alignment horizontal="center" vertical="center" wrapText="1"/>
    </xf>
    <xf numFmtId="0" fontId="28" fillId="0" borderId="0" xfId="0" applyNumberFormat="1" applyFont="1" applyBorder="1" applyAlignment="1">
      <alignment horizontal="center" vertical="center" wrapText="1"/>
    </xf>
    <xf numFmtId="0" fontId="28"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top" wrapText="1"/>
    </xf>
  </cellXfs>
  <cellStyles count="30">
    <cellStyle name="Currency 3" xfId="2"/>
    <cellStyle name="Header1" xfId="3"/>
    <cellStyle name="Header2" xfId="4"/>
    <cellStyle name="Normal" xfId="0" builtinId="0"/>
    <cellStyle name="Normal 2" xfId="5"/>
    <cellStyle name="Normal 3" xfId="6"/>
    <cellStyle name="Normal 4" xfId="1"/>
    <cellStyle name="Normal 4 2" xfId="7"/>
    <cellStyle name="Normal 4 3" xfId="8"/>
    <cellStyle name="Normal 6" xfId="9"/>
    <cellStyle name="Percent 2" xfId="10"/>
    <cellStyle name="Percent 3" xfId="11"/>
    <cellStyle name="Percent 4" xfId="12"/>
    <cellStyle name="Percent 5" xfId="13"/>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0"/>
    <cellStyle name="콤마_1202" xfId="21"/>
    <cellStyle name="통화 [0]_1202" xfId="22"/>
    <cellStyle name="통화_1202" xfId="23"/>
    <cellStyle name="표준_(정보부문)월별인원계획" xfId="24"/>
    <cellStyle name="一般_Book1" xfId="25"/>
    <cellStyle name="千分位[0]_Book1" xfId="26"/>
    <cellStyle name="千分位_Book1" xfId="27"/>
    <cellStyle name="貨幣 [0]_Book1" xfId="28"/>
    <cellStyle name="貨幣_Book1" xfId="29"/>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CF355"/>
  <sheetViews>
    <sheetView tabSelected="1" zoomScale="68" zoomScaleNormal="68" workbookViewId="0">
      <pane xSplit="6" ySplit="7" topLeftCell="H260" activePane="bottomRight" state="frozen"/>
      <selection pane="topRight" activeCell="G1" sqref="G1"/>
      <selection pane="bottomLeft" activeCell="A7" sqref="A7"/>
      <selection pane="bottomRight" activeCell="K344" sqref="K344:Y344"/>
    </sheetView>
  </sheetViews>
  <sheetFormatPr defaultRowHeight="18.75"/>
  <cols>
    <col min="1" max="1" width="4.85546875" style="159" customWidth="1"/>
    <col min="2" max="2" width="4.7109375" style="3" hidden="1" customWidth="1"/>
    <col min="3" max="3" width="36.7109375" style="188" customWidth="1"/>
    <col min="4" max="4" width="6.5703125" style="10" customWidth="1"/>
    <col min="5" max="5" width="39.5703125" style="4" hidden="1" customWidth="1"/>
    <col min="6" max="6" width="9.42578125" style="10" hidden="1" customWidth="1"/>
    <col min="7" max="7" width="30.5703125" style="159" hidden="1" customWidth="1"/>
    <col min="8" max="8" width="35.7109375" style="188" customWidth="1"/>
    <col min="9" max="9" width="6.7109375" style="2" customWidth="1"/>
    <col min="10" max="10" width="6" style="2" customWidth="1"/>
    <col min="11" max="11" width="7.7109375" style="159" customWidth="1"/>
    <col min="12" max="12" width="14" style="2" hidden="1" customWidth="1"/>
    <col min="13" max="13" width="14.85546875" style="2" hidden="1" customWidth="1"/>
    <col min="14" max="14" width="20.7109375" style="68" hidden="1" customWidth="1"/>
    <col min="15" max="15" width="18.5703125" style="2" hidden="1" customWidth="1"/>
    <col min="16" max="16" width="18.5703125" style="68" hidden="1" customWidth="1"/>
    <col min="17" max="17" width="18.140625" style="2" hidden="1" customWidth="1"/>
    <col min="18" max="18" width="17" style="2" hidden="1" customWidth="1"/>
    <col min="19" max="19" width="15.7109375" style="2" hidden="1" customWidth="1"/>
    <col min="20" max="20" width="18.5703125" style="2" hidden="1" customWidth="1"/>
    <col min="21" max="21" width="7.85546875" style="2" hidden="1" customWidth="1"/>
    <col min="22" max="25" width="8" style="159" customWidth="1"/>
    <col min="26" max="31" width="5.42578125" style="2" hidden="1" customWidth="1"/>
    <col min="32" max="32" width="16.5703125" style="2" hidden="1" customWidth="1"/>
    <col min="33" max="33" width="20.140625" style="2" hidden="1" customWidth="1"/>
    <col min="34" max="34" width="12.7109375" style="2" hidden="1" customWidth="1"/>
    <col min="35" max="35" width="5.42578125" style="2" hidden="1" customWidth="1"/>
    <col min="36" max="38" width="3.5703125" style="2" hidden="1" customWidth="1"/>
    <col min="39" max="39" width="6.42578125" style="2" hidden="1" customWidth="1"/>
    <col min="40" max="40" width="2.7109375" style="2" hidden="1" customWidth="1"/>
    <col min="41" max="41" width="9.85546875" style="2" hidden="1" customWidth="1"/>
    <col min="42" max="42" width="14.28515625" style="2" hidden="1" customWidth="1"/>
    <col min="43" max="44" width="3.5703125" style="2" hidden="1" customWidth="1"/>
    <col min="45" max="45" width="18" style="2" hidden="1" customWidth="1"/>
    <col min="46" max="46" width="5.42578125" style="2" hidden="1" customWidth="1"/>
    <col min="47" max="48" width="3.5703125" style="2" hidden="1" customWidth="1"/>
    <col min="49" max="49" width="5.42578125" style="2" hidden="1" customWidth="1"/>
    <col min="50" max="51" width="2.7109375" style="2" hidden="1" customWidth="1"/>
    <col min="52" max="52" width="5.42578125" style="2" hidden="1" customWidth="1"/>
    <col min="53" max="53" width="2.7109375" style="2" hidden="1" customWidth="1"/>
    <col min="54" max="54" width="14" style="2" hidden="1" customWidth="1"/>
    <col min="55" max="55" width="21" style="2" hidden="1" customWidth="1"/>
    <col min="56" max="56" width="30.85546875" style="2" hidden="1" customWidth="1"/>
    <col min="57" max="64" width="4.140625" style="68" hidden="1" customWidth="1"/>
    <col min="65" max="68" width="4.140625" style="232" hidden="1" customWidth="1"/>
    <col min="69" max="73" width="4.140625" style="68" hidden="1" customWidth="1"/>
    <col min="74" max="75" width="4.140625" style="214" hidden="1" customWidth="1"/>
    <col min="76" max="76" width="5.140625" style="68" hidden="1" customWidth="1"/>
    <col min="77" max="77" width="6.42578125" style="68" hidden="1" customWidth="1"/>
    <col min="78" max="78" width="5.140625" style="68" hidden="1" customWidth="1"/>
    <col min="79" max="79" width="6" style="68" hidden="1" customWidth="1"/>
    <col min="80" max="82" width="5.140625" style="68" hidden="1" customWidth="1"/>
    <col min="83" max="83" width="5.140625" style="221" hidden="1" customWidth="1"/>
    <col min="84" max="84" width="2" style="68" bestFit="1" customWidth="1"/>
    <col min="85" max="191" width="9.140625" style="159"/>
    <col min="192" max="192" width="20.140625" style="159" customWidth="1"/>
    <col min="193" max="193" width="4.28515625" style="159" customWidth="1"/>
    <col min="194" max="194" width="39" style="159" customWidth="1"/>
    <col min="195" max="195" width="53.5703125" style="159" customWidth="1"/>
    <col min="196" max="199" width="7.7109375" style="159" customWidth="1"/>
    <col min="200" max="200" width="10" style="159" customWidth="1"/>
    <col min="201" max="202" width="9.28515625" style="159" customWidth="1"/>
    <col min="203" max="203" width="8" style="159" customWidth="1"/>
    <col min="204" max="447" width="9.140625" style="159"/>
    <col min="448" max="448" width="20.140625" style="159" customWidth="1"/>
    <col min="449" max="449" width="4.28515625" style="159" customWidth="1"/>
    <col min="450" max="450" width="39" style="159" customWidth="1"/>
    <col min="451" max="451" width="53.5703125" style="159" customWidth="1"/>
    <col min="452" max="455" width="7.7109375" style="159" customWidth="1"/>
    <col min="456" max="456" width="10" style="159" customWidth="1"/>
    <col min="457" max="458" width="9.28515625" style="159" customWidth="1"/>
    <col min="459" max="459" width="8" style="159" customWidth="1"/>
    <col min="460" max="703" width="9.140625" style="159"/>
    <col min="704" max="704" width="20.140625" style="159" customWidth="1"/>
    <col min="705" max="705" width="4.28515625" style="159" customWidth="1"/>
    <col min="706" max="706" width="39" style="159" customWidth="1"/>
    <col min="707" max="707" width="53.5703125" style="159" customWidth="1"/>
    <col min="708" max="711" width="7.7109375" style="159" customWidth="1"/>
    <col min="712" max="712" width="10" style="159" customWidth="1"/>
    <col min="713" max="714" width="9.28515625" style="159" customWidth="1"/>
    <col min="715" max="715" width="8" style="159" customWidth="1"/>
    <col min="716" max="959" width="9.140625" style="159"/>
    <col min="960" max="960" width="20.140625" style="159" customWidth="1"/>
    <col min="961" max="961" width="4.28515625" style="159" customWidth="1"/>
    <col min="962" max="962" width="39" style="159" customWidth="1"/>
    <col min="963" max="963" width="53.5703125" style="159" customWidth="1"/>
    <col min="964" max="967" width="7.7109375" style="159" customWidth="1"/>
    <col min="968" max="968" width="10" style="159" customWidth="1"/>
    <col min="969" max="970" width="9.28515625" style="159" customWidth="1"/>
    <col min="971" max="971" width="8" style="159" customWidth="1"/>
    <col min="972" max="1215" width="9.140625" style="159"/>
    <col min="1216" max="1216" width="20.140625" style="159" customWidth="1"/>
    <col min="1217" max="1217" width="4.28515625" style="159" customWidth="1"/>
    <col min="1218" max="1218" width="39" style="159" customWidth="1"/>
    <col min="1219" max="1219" width="53.5703125" style="159" customWidth="1"/>
    <col min="1220" max="1223" width="7.7109375" style="159" customWidth="1"/>
    <col min="1224" max="1224" width="10" style="159" customWidth="1"/>
    <col min="1225" max="1226" width="9.28515625" style="159" customWidth="1"/>
    <col min="1227" max="1227" width="8" style="159" customWidth="1"/>
    <col min="1228" max="1471" width="9.140625" style="159"/>
    <col min="1472" max="1472" width="20.140625" style="159" customWidth="1"/>
    <col min="1473" max="1473" width="4.28515625" style="159" customWidth="1"/>
    <col min="1474" max="1474" width="39" style="159" customWidth="1"/>
    <col min="1475" max="1475" width="53.5703125" style="159" customWidth="1"/>
    <col min="1476" max="1479" width="7.7109375" style="159" customWidth="1"/>
    <col min="1480" max="1480" width="10" style="159" customWidth="1"/>
    <col min="1481" max="1482" width="9.28515625" style="159" customWidth="1"/>
    <col min="1483" max="1483" width="8" style="159" customWidth="1"/>
    <col min="1484" max="1727" width="9.140625" style="159"/>
    <col min="1728" max="1728" width="20.140625" style="159" customWidth="1"/>
    <col min="1729" max="1729" width="4.28515625" style="159" customWidth="1"/>
    <col min="1730" max="1730" width="39" style="159" customWidth="1"/>
    <col min="1731" max="1731" width="53.5703125" style="159" customWidth="1"/>
    <col min="1732" max="1735" width="7.7109375" style="159" customWidth="1"/>
    <col min="1736" max="1736" width="10" style="159" customWidth="1"/>
    <col min="1737" max="1738" width="9.28515625" style="159" customWidth="1"/>
    <col min="1739" max="1739" width="8" style="159" customWidth="1"/>
    <col min="1740" max="1983" width="9.140625" style="159"/>
    <col min="1984" max="1984" width="20.140625" style="159" customWidth="1"/>
    <col min="1985" max="1985" width="4.28515625" style="159" customWidth="1"/>
    <col min="1986" max="1986" width="39" style="159" customWidth="1"/>
    <col min="1987" max="1987" width="53.5703125" style="159" customWidth="1"/>
    <col min="1988" max="1991" width="7.7109375" style="159" customWidth="1"/>
    <col min="1992" max="1992" width="10" style="159" customWidth="1"/>
    <col min="1993" max="1994" width="9.28515625" style="159" customWidth="1"/>
    <col min="1995" max="1995" width="8" style="159" customWidth="1"/>
    <col min="1996" max="2239" width="9.140625" style="159"/>
    <col min="2240" max="2240" width="20.140625" style="159" customWidth="1"/>
    <col min="2241" max="2241" width="4.28515625" style="159" customWidth="1"/>
    <col min="2242" max="2242" width="39" style="159" customWidth="1"/>
    <col min="2243" max="2243" width="53.5703125" style="159" customWidth="1"/>
    <col min="2244" max="2247" width="7.7109375" style="159" customWidth="1"/>
    <col min="2248" max="2248" width="10" style="159" customWidth="1"/>
    <col min="2249" max="2250" width="9.28515625" style="159" customWidth="1"/>
    <col min="2251" max="2251" width="8" style="159" customWidth="1"/>
    <col min="2252" max="2495" width="9.140625" style="159"/>
    <col min="2496" max="2496" width="20.140625" style="159" customWidth="1"/>
    <col min="2497" max="2497" width="4.28515625" style="159" customWidth="1"/>
    <col min="2498" max="2498" width="39" style="159" customWidth="1"/>
    <col min="2499" max="2499" width="53.5703125" style="159" customWidth="1"/>
    <col min="2500" max="2503" width="7.7109375" style="159" customWidth="1"/>
    <col min="2504" max="2504" width="10" style="159" customWidth="1"/>
    <col min="2505" max="2506" width="9.28515625" style="159" customWidth="1"/>
    <col min="2507" max="2507" width="8" style="159" customWidth="1"/>
    <col min="2508" max="2751" width="9.140625" style="159"/>
    <col min="2752" max="2752" width="20.140625" style="159" customWidth="1"/>
    <col min="2753" max="2753" width="4.28515625" style="159" customWidth="1"/>
    <col min="2754" max="2754" width="39" style="159" customWidth="1"/>
    <col min="2755" max="2755" width="53.5703125" style="159" customWidth="1"/>
    <col min="2756" max="2759" width="7.7109375" style="159" customWidth="1"/>
    <col min="2760" max="2760" width="10" style="159" customWidth="1"/>
    <col min="2761" max="2762" width="9.28515625" style="159" customWidth="1"/>
    <col min="2763" max="2763" width="8" style="159" customWidth="1"/>
    <col min="2764" max="3007" width="9.140625" style="159"/>
    <col min="3008" max="3008" width="20.140625" style="159" customWidth="1"/>
    <col min="3009" max="3009" width="4.28515625" style="159" customWidth="1"/>
    <col min="3010" max="3010" width="39" style="159" customWidth="1"/>
    <col min="3011" max="3011" width="53.5703125" style="159" customWidth="1"/>
    <col min="3012" max="3015" width="7.7109375" style="159" customWidth="1"/>
    <col min="3016" max="3016" width="10" style="159" customWidth="1"/>
    <col min="3017" max="3018" width="9.28515625" style="159" customWidth="1"/>
    <col min="3019" max="3019" width="8" style="159" customWidth="1"/>
    <col min="3020" max="3263" width="9.140625" style="159"/>
    <col min="3264" max="3264" width="20.140625" style="159" customWidth="1"/>
    <col min="3265" max="3265" width="4.28515625" style="159" customWidth="1"/>
    <col min="3266" max="3266" width="39" style="159" customWidth="1"/>
    <col min="3267" max="3267" width="53.5703125" style="159" customWidth="1"/>
    <col min="3268" max="3271" width="7.7109375" style="159" customWidth="1"/>
    <col min="3272" max="3272" width="10" style="159" customWidth="1"/>
    <col min="3273" max="3274" width="9.28515625" style="159" customWidth="1"/>
    <col min="3275" max="3275" width="8" style="159" customWidth="1"/>
    <col min="3276" max="3519" width="9.140625" style="159"/>
    <col min="3520" max="3520" width="20.140625" style="159" customWidth="1"/>
    <col min="3521" max="3521" width="4.28515625" style="159" customWidth="1"/>
    <col min="3522" max="3522" width="39" style="159" customWidth="1"/>
    <col min="3523" max="3523" width="53.5703125" style="159" customWidth="1"/>
    <col min="3524" max="3527" width="7.7109375" style="159" customWidth="1"/>
    <col min="3528" max="3528" width="10" style="159" customWidth="1"/>
    <col min="3529" max="3530" width="9.28515625" style="159" customWidth="1"/>
    <col min="3531" max="3531" width="8" style="159" customWidth="1"/>
    <col min="3532" max="3775" width="9.140625" style="159"/>
    <col min="3776" max="3776" width="20.140625" style="159" customWidth="1"/>
    <col min="3777" max="3777" width="4.28515625" style="159" customWidth="1"/>
    <col min="3778" max="3778" width="39" style="159" customWidth="1"/>
    <col min="3779" max="3779" width="53.5703125" style="159" customWidth="1"/>
    <col min="3780" max="3783" width="7.7109375" style="159" customWidth="1"/>
    <col min="3784" max="3784" width="10" style="159" customWidth="1"/>
    <col min="3785" max="3786" width="9.28515625" style="159" customWidth="1"/>
    <col min="3787" max="3787" width="8" style="159" customWidth="1"/>
    <col min="3788" max="4031" width="9.140625" style="159"/>
    <col min="4032" max="4032" width="20.140625" style="159" customWidth="1"/>
    <col min="4033" max="4033" width="4.28515625" style="159" customWidth="1"/>
    <col min="4034" max="4034" width="39" style="159" customWidth="1"/>
    <col min="4035" max="4035" width="53.5703125" style="159" customWidth="1"/>
    <col min="4036" max="4039" width="7.7109375" style="159" customWidth="1"/>
    <col min="4040" max="4040" width="10" style="159" customWidth="1"/>
    <col min="4041" max="4042" width="9.28515625" style="159" customWidth="1"/>
    <col min="4043" max="4043" width="8" style="159" customWidth="1"/>
    <col min="4044" max="4287" width="9.140625" style="159"/>
    <col min="4288" max="4288" width="20.140625" style="159" customWidth="1"/>
    <col min="4289" max="4289" width="4.28515625" style="159" customWidth="1"/>
    <col min="4290" max="4290" width="39" style="159" customWidth="1"/>
    <col min="4291" max="4291" width="53.5703125" style="159" customWidth="1"/>
    <col min="4292" max="4295" width="7.7109375" style="159" customWidth="1"/>
    <col min="4296" max="4296" width="10" style="159" customWidth="1"/>
    <col min="4297" max="4298" width="9.28515625" style="159" customWidth="1"/>
    <col min="4299" max="4299" width="8" style="159" customWidth="1"/>
    <col min="4300" max="4543" width="9.140625" style="159"/>
    <col min="4544" max="4544" width="20.140625" style="159" customWidth="1"/>
    <col min="4545" max="4545" width="4.28515625" style="159" customWidth="1"/>
    <col min="4546" max="4546" width="39" style="159" customWidth="1"/>
    <col min="4547" max="4547" width="53.5703125" style="159" customWidth="1"/>
    <col min="4548" max="4551" width="7.7109375" style="159" customWidth="1"/>
    <col min="4552" max="4552" width="10" style="159" customWidth="1"/>
    <col min="4553" max="4554" width="9.28515625" style="159" customWidth="1"/>
    <col min="4555" max="4555" width="8" style="159" customWidth="1"/>
    <col min="4556" max="4799" width="9.140625" style="159"/>
    <col min="4800" max="4800" width="20.140625" style="159" customWidth="1"/>
    <col min="4801" max="4801" width="4.28515625" style="159" customWidth="1"/>
    <col min="4802" max="4802" width="39" style="159" customWidth="1"/>
    <col min="4803" max="4803" width="53.5703125" style="159" customWidth="1"/>
    <col min="4804" max="4807" width="7.7109375" style="159" customWidth="1"/>
    <col min="4808" max="4808" width="10" style="159" customWidth="1"/>
    <col min="4809" max="4810" width="9.28515625" style="159" customWidth="1"/>
    <col min="4811" max="4811" width="8" style="159" customWidth="1"/>
    <col min="4812" max="5055" width="9.140625" style="159"/>
    <col min="5056" max="5056" width="20.140625" style="159" customWidth="1"/>
    <col min="5057" max="5057" width="4.28515625" style="159" customWidth="1"/>
    <col min="5058" max="5058" width="39" style="159" customWidth="1"/>
    <col min="5059" max="5059" width="53.5703125" style="159" customWidth="1"/>
    <col min="5060" max="5063" width="7.7109375" style="159" customWidth="1"/>
    <col min="5064" max="5064" width="10" style="159" customWidth="1"/>
    <col min="5065" max="5066" width="9.28515625" style="159" customWidth="1"/>
    <col min="5067" max="5067" width="8" style="159" customWidth="1"/>
    <col min="5068" max="5311" width="9.140625" style="159"/>
    <col min="5312" max="5312" width="20.140625" style="159" customWidth="1"/>
    <col min="5313" max="5313" width="4.28515625" style="159" customWidth="1"/>
    <col min="5314" max="5314" width="39" style="159" customWidth="1"/>
    <col min="5315" max="5315" width="53.5703125" style="159" customWidth="1"/>
    <col min="5316" max="5319" width="7.7109375" style="159" customWidth="1"/>
    <col min="5320" max="5320" width="10" style="159" customWidth="1"/>
    <col min="5321" max="5322" width="9.28515625" style="159" customWidth="1"/>
    <col min="5323" max="5323" width="8" style="159" customWidth="1"/>
    <col min="5324" max="5567" width="9.140625" style="159"/>
    <col min="5568" max="5568" width="20.140625" style="159" customWidth="1"/>
    <col min="5569" max="5569" width="4.28515625" style="159" customWidth="1"/>
    <col min="5570" max="5570" width="39" style="159" customWidth="1"/>
    <col min="5571" max="5571" width="53.5703125" style="159" customWidth="1"/>
    <col min="5572" max="5575" width="7.7109375" style="159" customWidth="1"/>
    <col min="5576" max="5576" width="10" style="159" customWidth="1"/>
    <col min="5577" max="5578" width="9.28515625" style="159" customWidth="1"/>
    <col min="5579" max="5579" width="8" style="159" customWidth="1"/>
    <col min="5580" max="5823" width="9.140625" style="159"/>
    <col min="5824" max="5824" width="20.140625" style="159" customWidth="1"/>
    <col min="5825" max="5825" width="4.28515625" style="159" customWidth="1"/>
    <col min="5826" max="5826" width="39" style="159" customWidth="1"/>
    <col min="5827" max="5827" width="53.5703125" style="159" customWidth="1"/>
    <col min="5828" max="5831" width="7.7109375" style="159" customWidth="1"/>
    <col min="5832" max="5832" width="10" style="159" customWidth="1"/>
    <col min="5833" max="5834" width="9.28515625" style="159" customWidth="1"/>
    <col min="5835" max="5835" width="8" style="159" customWidth="1"/>
    <col min="5836" max="6079" width="9.140625" style="159"/>
    <col min="6080" max="6080" width="20.140625" style="159" customWidth="1"/>
    <col min="6081" max="6081" width="4.28515625" style="159" customWidth="1"/>
    <col min="6082" max="6082" width="39" style="159" customWidth="1"/>
    <col min="6083" max="6083" width="53.5703125" style="159" customWidth="1"/>
    <col min="6084" max="6087" width="7.7109375" style="159" customWidth="1"/>
    <col min="6088" max="6088" width="10" style="159" customWidth="1"/>
    <col min="6089" max="6090" width="9.28515625" style="159" customWidth="1"/>
    <col min="6091" max="6091" width="8" style="159" customWidth="1"/>
    <col min="6092" max="6335" width="9.140625" style="159"/>
    <col min="6336" max="6336" width="20.140625" style="159" customWidth="1"/>
    <col min="6337" max="6337" width="4.28515625" style="159" customWidth="1"/>
    <col min="6338" max="6338" width="39" style="159" customWidth="1"/>
    <col min="6339" max="6339" width="53.5703125" style="159" customWidth="1"/>
    <col min="6340" max="6343" width="7.7109375" style="159" customWidth="1"/>
    <col min="6344" max="6344" width="10" style="159" customWidth="1"/>
    <col min="6345" max="6346" width="9.28515625" style="159" customWidth="1"/>
    <col min="6347" max="6347" width="8" style="159" customWidth="1"/>
    <col min="6348" max="6591" width="9.140625" style="159"/>
    <col min="6592" max="6592" width="20.140625" style="159" customWidth="1"/>
    <col min="6593" max="6593" width="4.28515625" style="159" customWidth="1"/>
    <col min="6594" max="6594" width="39" style="159" customWidth="1"/>
    <col min="6595" max="6595" width="53.5703125" style="159" customWidth="1"/>
    <col min="6596" max="6599" width="7.7109375" style="159" customWidth="1"/>
    <col min="6600" max="6600" width="10" style="159" customWidth="1"/>
    <col min="6601" max="6602" width="9.28515625" style="159" customWidth="1"/>
    <col min="6603" max="6603" width="8" style="159" customWidth="1"/>
    <col min="6604" max="6847" width="9.140625" style="159"/>
    <col min="6848" max="6848" width="20.140625" style="159" customWidth="1"/>
    <col min="6849" max="6849" width="4.28515625" style="159" customWidth="1"/>
    <col min="6850" max="6850" width="39" style="159" customWidth="1"/>
    <col min="6851" max="6851" width="53.5703125" style="159" customWidth="1"/>
    <col min="6852" max="6855" width="7.7109375" style="159" customWidth="1"/>
    <col min="6856" max="6856" width="10" style="159" customWidth="1"/>
    <col min="6857" max="6858" width="9.28515625" style="159" customWidth="1"/>
    <col min="6859" max="6859" width="8" style="159" customWidth="1"/>
    <col min="6860" max="7103" width="9.140625" style="159"/>
    <col min="7104" max="7104" width="20.140625" style="159" customWidth="1"/>
    <col min="7105" max="7105" width="4.28515625" style="159" customWidth="1"/>
    <col min="7106" max="7106" width="39" style="159" customWidth="1"/>
    <col min="7107" max="7107" width="53.5703125" style="159" customWidth="1"/>
    <col min="7108" max="7111" width="7.7109375" style="159" customWidth="1"/>
    <col min="7112" max="7112" width="10" style="159" customWidth="1"/>
    <col min="7113" max="7114" width="9.28515625" style="159" customWidth="1"/>
    <col min="7115" max="7115" width="8" style="159" customWidth="1"/>
    <col min="7116" max="7359" width="9.140625" style="159"/>
    <col min="7360" max="7360" width="20.140625" style="159" customWidth="1"/>
    <col min="7361" max="7361" width="4.28515625" style="159" customWidth="1"/>
    <col min="7362" max="7362" width="39" style="159" customWidth="1"/>
    <col min="7363" max="7363" width="53.5703125" style="159" customWidth="1"/>
    <col min="7364" max="7367" width="7.7109375" style="159" customWidth="1"/>
    <col min="7368" max="7368" width="10" style="159" customWidth="1"/>
    <col min="7369" max="7370" width="9.28515625" style="159" customWidth="1"/>
    <col min="7371" max="7371" width="8" style="159" customWidth="1"/>
    <col min="7372" max="7615" width="9.140625" style="159"/>
    <col min="7616" max="7616" width="20.140625" style="159" customWidth="1"/>
    <col min="7617" max="7617" width="4.28515625" style="159" customWidth="1"/>
    <col min="7618" max="7618" width="39" style="159" customWidth="1"/>
    <col min="7619" max="7619" width="53.5703125" style="159" customWidth="1"/>
    <col min="7620" max="7623" width="7.7109375" style="159" customWidth="1"/>
    <col min="7624" max="7624" width="10" style="159" customWidth="1"/>
    <col min="7625" max="7626" width="9.28515625" style="159" customWidth="1"/>
    <col min="7627" max="7627" width="8" style="159" customWidth="1"/>
    <col min="7628" max="7871" width="9.140625" style="159"/>
    <col min="7872" max="7872" width="20.140625" style="159" customWidth="1"/>
    <col min="7873" max="7873" width="4.28515625" style="159" customWidth="1"/>
    <col min="7874" max="7874" width="39" style="159" customWidth="1"/>
    <col min="7875" max="7875" width="53.5703125" style="159" customWidth="1"/>
    <col min="7876" max="7879" width="7.7109375" style="159" customWidth="1"/>
    <col min="7880" max="7880" width="10" style="159" customWidth="1"/>
    <col min="7881" max="7882" width="9.28515625" style="159" customWidth="1"/>
    <col min="7883" max="7883" width="8" style="159" customWidth="1"/>
    <col min="7884" max="8127" width="9.140625" style="159"/>
    <col min="8128" max="8128" width="20.140625" style="159" customWidth="1"/>
    <col min="8129" max="8129" width="4.28515625" style="159" customWidth="1"/>
    <col min="8130" max="8130" width="39" style="159" customWidth="1"/>
    <col min="8131" max="8131" width="53.5703125" style="159" customWidth="1"/>
    <col min="8132" max="8135" width="7.7109375" style="159" customWidth="1"/>
    <col min="8136" max="8136" width="10" style="159" customWidth="1"/>
    <col min="8137" max="8138" width="9.28515625" style="159" customWidth="1"/>
    <col min="8139" max="8139" width="8" style="159" customWidth="1"/>
    <col min="8140" max="8383" width="9.140625" style="159"/>
    <col min="8384" max="8384" width="20.140625" style="159" customWidth="1"/>
    <col min="8385" max="8385" width="4.28515625" style="159" customWidth="1"/>
    <col min="8386" max="8386" width="39" style="159" customWidth="1"/>
    <col min="8387" max="8387" width="53.5703125" style="159" customWidth="1"/>
    <col min="8388" max="8391" width="7.7109375" style="159" customWidth="1"/>
    <col min="8392" max="8392" width="10" style="159" customWidth="1"/>
    <col min="8393" max="8394" width="9.28515625" style="159" customWidth="1"/>
    <col min="8395" max="8395" width="8" style="159" customWidth="1"/>
    <col min="8396" max="8639" width="9.140625" style="159"/>
    <col min="8640" max="8640" width="20.140625" style="159" customWidth="1"/>
    <col min="8641" max="8641" width="4.28515625" style="159" customWidth="1"/>
    <col min="8642" max="8642" width="39" style="159" customWidth="1"/>
    <col min="8643" max="8643" width="53.5703125" style="159" customWidth="1"/>
    <col min="8644" max="8647" width="7.7109375" style="159" customWidth="1"/>
    <col min="8648" max="8648" width="10" style="159" customWidth="1"/>
    <col min="8649" max="8650" width="9.28515625" style="159" customWidth="1"/>
    <col min="8651" max="8651" width="8" style="159" customWidth="1"/>
    <col min="8652" max="8895" width="9.140625" style="159"/>
    <col min="8896" max="8896" width="20.140625" style="159" customWidth="1"/>
    <col min="8897" max="8897" width="4.28515625" style="159" customWidth="1"/>
    <col min="8898" max="8898" width="39" style="159" customWidth="1"/>
    <col min="8899" max="8899" width="53.5703125" style="159" customWidth="1"/>
    <col min="8900" max="8903" width="7.7109375" style="159" customWidth="1"/>
    <col min="8904" max="8904" width="10" style="159" customWidth="1"/>
    <col min="8905" max="8906" width="9.28515625" style="159" customWidth="1"/>
    <col min="8907" max="8907" width="8" style="159" customWidth="1"/>
    <col min="8908" max="9151" width="9.140625" style="159"/>
    <col min="9152" max="9152" width="20.140625" style="159" customWidth="1"/>
    <col min="9153" max="9153" width="4.28515625" style="159" customWidth="1"/>
    <col min="9154" max="9154" width="39" style="159" customWidth="1"/>
    <col min="9155" max="9155" width="53.5703125" style="159" customWidth="1"/>
    <col min="9156" max="9159" width="7.7109375" style="159" customWidth="1"/>
    <col min="9160" max="9160" width="10" style="159" customWidth="1"/>
    <col min="9161" max="9162" width="9.28515625" style="159" customWidth="1"/>
    <col min="9163" max="9163" width="8" style="159" customWidth="1"/>
    <col min="9164" max="9407" width="9.140625" style="159"/>
    <col min="9408" max="9408" width="20.140625" style="159" customWidth="1"/>
    <col min="9409" max="9409" width="4.28515625" style="159" customWidth="1"/>
    <col min="9410" max="9410" width="39" style="159" customWidth="1"/>
    <col min="9411" max="9411" width="53.5703125" style="159" customWidth="1"/>
    <col min="9412" max="9415" width="7.7109375" style="159" customWidth="1"/>
    <col min="9416" max="9416" width="10" style="159" customWidth="1"/>
    <col min="9417" max="9418" width="9.28515625" style="159" customWidth="1"/>
    <col min="9419" max="9419" width="8" style="159" customWidth="1"/>
    <col min="9420" max="9663" width="9.140625" style="159"/>
    <col min="9664" max="9664" width="20.140625" style="159" customWidth="1"/>
    <col min="9665" max="9665" width="4.28515625" style="159" customWidth="1"/>
    <col min="9666" max="9666" width="39" style="159" customWidth="1"/>
    <col min="9667" max="9667" width="53.5703125" style="159" customWidth="1"/>
    <col min="9668" max="9671" width="7.7109375" style="159" customWidth="1"/>
    <col min="9672" max="9672" width="10" style="159" customWidth="1"/>
    <col min="9673" max="9674" width="9.28515625" style="159" customWidth="1"/>
    <col min="9675" max="9675" width="8" style="159" customWidth="1"/>
    <col min="9676" max="9919" width="9.140625" style="159"/>
    <col min="9920" max="9920" width="20.140625" style="159" customWidth="1"/>
    <col min="9921" max="9921" width="4.28515625" style="159" customWidth="1"/>
    <col min="9922" max="9922" width="39" style="159" customWidth="1"/>
    <col min="9923" max="9923" width="53.5703125" style="159" customWidth="1"/>
    <col min="9924" max="9927" width="7.7109375" style="159" customWidth="1"/>
    <col min="9928" max="9928" width="10" style="159" customWidth="1"/>
    <col min="9929" max="9930" width="9.28515625" style="159" customWidth="1"/>
    <col min="9931" max="9931" width="8" style="159" customWidth="1"/>
    <col min="9932" max="10175" width="9.140625" style="159"/>
    <col min="10176" max="10176" width="20.140625" style="159" customWidth="1"/>
    <col min="10177" max="10177" width="4.28515625" style="159" customWidth="1"/>
    <col min="10178" max="10178" width="39" style="159" customWidth="1"/>
    <col min="10179" max="10179" width="53.5703125" style="159" customWidth="1"/>
    <col min="10180" max="10183" width="7.7109375" style="159" customWidth="1"/>
    <col min="10184" max="10184" width="10" style="159" customWidth="1"/>
    <col min="10185" max="10186" width="9.28515625" style="159" customWidth="1"/>
    <col min="10187" max="10187" width="8" style="159" customWidth="1"/>
    <col min="10188" max="10431" width="9.140625" style="159"/>
    <col min="10432" max="10432" width="20.140625" style="159" customWidth="1"/>
    <col min="10433" max="10433" width="4.28515625" style="159" customWidth="1"/>
    <col min="10434" max="10434" width="39" style="159" customWidth="1"/>
    <col min="10435" max="10435" width="53.5703125" style="159" customWidth="1"/>
    <col min="10436" max="10439" width="7.7109375" style="159" customWidth="1"/>
    <col min="10440" max="10440" width="10" style="159" customWidth="1"/>
    <col min="10441" max="10442" width="9.28515625" style="159" customWidth="1"/>
    <col min="10443" max="10443" width="8" style="159" customWidth="1"/>
    <col min="10444" max="10687" width="9.140625" style="159"/>
    <col min="10688" max="10688" width="20.140625" style="159" customWidth="1"/>
    <col min="10689" max="10689" width="4.28515625" style="159" customWidth="1"/>
    <col min="10690" max="10690" width="39" style="159" customWidth="1"/>
    <col min="10691" max="10691" width="53.5703125" style="159" customWidth="1"/>
    <col min="10692" max="10695" width="7.7109375" style="159" customWidth="1"/>
    <col min="10696" max="10696" width="10" style="159" customWidth="1"/>
    <col min="10697" max="10698" width="9.28515625" style="159" customWidth="1"/>
    <col min="10699" max="10699" width="8" style="159" customWidth="1"/>
    <col min="10700" max="10943" width="9.140625" style="159"/>
    <col min="10944" max="10944" width="20.140625" style="159" customWidth="1"/>
    <col min="10945" max="10945" width="4.28515625" style="159" customWidth="1"/>
    <col min="10946" max="10946" width="39" style="159" customWidth="1"/>
    <col min="10947" max="10947" width="53.5703125" style="159" customWidth="1"/>
    <col min="10948" max="10951" width="7.7109375" style="159" customWidth="1"/>
    <col min="10952" max="10952" width="10" style="159" customWidth="1"/>
    <col min="10953" max="10954" width="9.28515625" style="159" customWidth="1"/>
    <col min="10955" max="10955" width="8" style="159" customWidth="1"/>
    <col min="10956" max="11199" width="9.140625" style="159"/>
    <col min="11200" max="11200" width="20.140625" style="159" customWidth="1"/>
    <col min="11201" max="11201" width="4.28515625" style="159" customWidth="1"/>
    <col min="11202" max="11202" width="39" style="159" customWidth="1"/>
    <col min="11203" max="11203" width="53.5703125" style="159" customWidth="1"/>
    <col min="11204" max="11207" width="7.7109375" style="159" customWidth="1"/>
    <col min="11208" max="11208" width="10" style="159" customWidth="1"/>
    <col min="11209" max="11210" width="9.28515625" style="159" customWidth="1"/>
    <col min="11211" max="11211" width="8" style="159" customWidth="1"/>
    <col min="11212" max="11455" width="9.140625" style="159"/>
    <col min="11456" max="11456" width="20.140625" style="159" customWidth="1"/>
    <col min="11457" max="11457" width="4.28515625" style="159" customWidth="1"/>
    <col min="11458" max="11458" width="39" style="159" customWidth="1"/>
    <col min="11459" max="11459" width="53.5703125" style="159" customWidth="1"/>
    <col min="11460" max="11463" width="7.7109375" style="159" customWidth="1"/>
    <col min="11464" max="11464" width="10" style="159" customWidth="1"/>
    <col min="11465" max="11466" width="9.28515625" style="159" customWidth="1"/>
    <col min="11467" max="11467" width="8" style="159" customWidth="1"/>
    <col min="11468" max="11711" width="9.140625" style="159"/>
    <col min="11712" max="11712" width="20.140625" style="159" customWidth="1"/>
    <col min="11713" max="11713" width="4.28515625" style="159" customWidth="1"/>
    <col min="11714" max="11714" width="39" style="159" customWidth="1"/>
    <col min="11715" max="11715" width="53.5703125" style="159" customWidth="1"/>
    <col min="11716" max="11719" width="7.7109375" style="159" customWidth="1"/>
    <col min="11720" max="11720" width="10" style="159" customWidth="1"/>
    <col min="11721" max="11722" width="9.28515625" style="159" customWidth="1"/>
    <col min="11723" max="11723" width="8" style="159" customWidth="1"/>
    <col min="11724" max="11967" width="9.140625" style="159"/>
    <col min="11968" max="11968" width="20.140625" style="159" customWidth="1"/>
    <col min="11969" max="11969" width="4.28515625" style="159" customWidth="1"/>
    <col min="11970" max="11970" width="39" style="159" customWidth="1"/>
    <col min="11971" max="11971" width="53.5703125" style="159" customWidth="1"/>
    <col min="11972" max="11975" width="7.7109375" style="159" customWidth="1"/>
    <col min="11976" max="11976" width="10" style="159" customWidth="1"/>
    <col min="11977" max="11978" width="9.28515625" style="159" customWidth="1"/>
    <col min="11979" max="11979" width="8" style="159" customWidth="1"/>
    <col min="11980" max="12223" width="9.140625" style="159"/>
    <col min="12224" max="12224" width="20.140625" style="159" customWidth="1"/>
    <col min="12225" max="12225" width="4.28515625" style="159" customWidth="1"/>
    <col min="12226" max="12226" width="39" style="159" customWidth="1"/>
    <col min="12227" max="12227" width="53.5703125" style="159" customWidth="1"/>
    <col min="12228" max="12231" width="7.7109375" style="159" customWidth="1"/>
    <col min="12232" max="12232" width="10" style="159" customWidth="1"/>
    <col min="12233" max="12234" width="9.28515625" style="159" customWidth="1"/>
    <col min="12235" max="12235" width="8" style="159" customWidth="1"/>
    <col min="12236" max="12479" width="9.140625" style="159"/>
    <col min="12480" max="12480" width="20.140625" style="159" customWidth="1"/>
    <col min="12481" max="12481" width="4.28515625" style="159" customWidth="1"/>
    <col min="12482" max="12482" width="39" style="159" customWidth="1"/>
    <col min="12483" max="12483" width="53.5703125" style="159" customWidth="1"/>
    <col min="12484" max="12487" width="7.7109375" style="159" customWidth="1"/>
    <col min="12488" max="12488" width="10" style="159" customWidth="1"/>
    <col min="12489" max="12490" width="9.28515625" style="159" customWidth="1"/>
    <col min="12491" max="12491" width="8" style="159" customWidth="1"/>
    <col min="12492" max="12735" width="9.140625" style="159"/>
    <col min="12736" max="12736" width="20.140625" style="159" customWidth="1"/>
    <col min="12737" max="12737" width="4.28515625" style="159" customWidth="1"/>
    <col min="12738" max="12738" width="39" style="159" customWidth="1"/>
    <col min="12739" max="12739" width="53.5703125" style="159" customWidth="1"/>
    <col min="12740" max="12743" width="7.7109375" style="159" customWidth="1"/>
    <col min="12744" max="12744" width="10" style="159" customWidth="1"/>
    <col min="12745" max="12746" width="9.28515625" style="159" customWidth="1"/>
    <col min="12747" max="12747" width="8" style="159" customWidth="1"/>
    <col min="12748" max="12991" width="9.140625" style="159"/>
    <col min="12992" max="12992" width="20.140625" style="159" customWidth="1"/>
    <col min="12993" max="12993" width="4.28515625" style="159" customWidth="1"/>
    <col min="12994" max="12994" width="39" style="159" customWidth="1"/>
    <col min="12995" max="12995" width="53.5703125" style="159" customWidth="1"/>
    <col min="12996" max="12999" width="7.7109375" style="159" customWidth="1"/>
    <col min="13000" max="13000" width="10" style="159" customWidth="1"/>
    <col min="13001" max="13002" width="9.28515625" style="159" customWidth="1"/>
    <col min="13003" max="13003" width="8" style="159" customWidth="1"/>
    <col min="13004" max="13247" width="9.140625" style="159"/>
    <col min="13248" max="13248" width="20.140625" style="159" customWidth="1"/>
    <col min="13249" max="13249" width="4.28515625" style="159" customWidth="1"/>
    <col min="13250" max="13250" width="39" style="159" customWidth="1"/>
    <col min="13251" max="13251" width="53.5703125" style="159" customWidth="1"/>
    <col min="13252" max="13255" width="7.7109375" style="159" customWidth="1"/>
    <col min="13256" max="13256" width="10" style="159" customWidth="1"/>
    <col min="13257" max="13258" width="9.28515625" style="159" customWidth="1"/>
    <col min="13259" max="13259" width="8" style="159" customWidth="1"/>
    <col min="13260" max="13503" width="9.140625" style="159"/>
    <col min="13504" max="13504" width="20.140625" style="159" customWidth="1"/>
    <col min="13505" max="13505" width="4.28515625" style="159" customWidth="1"/>
    <col min="13506" max="13506" width="39" style="159" customWidth="1"/>
    <col min="13507" max="13507" width="53.5703125" style="159" customWidth="1"/>
    <col min="13508" max="13511" width="7.7109375" style="159" customWidth="1"/>
    <col min="13512" max="13512" width="10" style="159" customWidth="1"/>
    <col min="13513" max="13514" width="9.28515625" style="159" customWidth="1"/>
    <col min="13515" max="13515" width="8" style="159" customWidth="1"/>
    <col min="13516" max="13759" width="9.140625" style="159"/>
    <col min="13760" max="13760" width="20.140625" style="159" customWidth="1"/>
    <col min="13761" max="13761" width="4.28515625" style="159" customWidth="1"/>
    <col min="13762" max="13762" width="39" style="159" customWidth="1"/>
    <col min="13763" max="13763" width="53.5703125" style="159" customWidth="1"/>
    <col min="13764" max="13767" width="7.7109375" style="159" customWidth="1"/>
    <col min="13768" max="13768" width="10" style="159" customWidth="1"/>
    <col min="13769" max="13770" width="9.28515625" style="159" customWidth="1"/>
    <col min="13771" max="13771" width="8" style="159" customWidth="1"/>
    <col min="13772" max="14015" width="9.140625" style="159"/>
    <col min="14016" max="14016" width="20.140625" style="159" customWidth="1"/>
    <col min="14017" max="14017" width="4.28515625" style="159" customWidth="1"/>
    <col min="14018" max="14018" width="39" style="159" customWidth="1"/>
    <col min="14019" max="14019" width="53.5703125" style="159" customWidth="1"/>
    <col min="14020" max="14023" width="7.7109375" style="159" customWidth="1"/>
    <col min="14024" max="14024" width="10" style="159" customWidth="1"/>
    <col min="14025" max="14026" width="9.28515625" style="159" customWidth="1"/>
    <col min="14027" max="14027" width="8" style="159" customWidth="1"/>
    <col min="14028" max="14271" width="9.140625" style="159"/>
    <col min="14272" max="14272" width="20.140625" style="159" customWidth="1"/>
    <col min="14273" max="14273" width="4.28515625" style="159" customWidth="1"/>
    <col min="14274" max="14274" width="39" style="159" customWidth="1"/>
    <col min="14275" max="14275" width="53.5703125" style="159" customWidth="1"/>
    <col min="14276" max="14279" width="7.7109375" style="159" customWidth="1"/>
    <col min="14280" max="14280" width="10" style="159" customWidth="1"/>
    <col min="14281" max="14282" width="9.28515625" style="159" customWidth="1"/>
    <col min="14283" max="14283" width="8" style="159" customWidth="1"/>
    <col min="14284" max="14527" width="9.140625" style="159"/>
    <col min="14528" max="14528" width="20.140625" style="159" customWidth="1"/>
    <col min="14529" max="14529" width="4.28515625" style="159" customWidth="1"/>
    <col min="14530" max="14530" width="39" style="159" customWidth="1"/>
    <col min="14531" max="14531" width="53.5703125" style="159" customWidth="1"/>
    <col min="14532" max="14535" width="7.7109375" style="159" customWidth="1"/>
    <col min="14536" max="14536" width="10" style="159" customWidth="1"/>
    <col min="14537" max="14538" width="9.28515625" style="159" customWidth="1"/>
    <col min="14539" max="14539" width="8" style="159" customWidth="1"/>
    <col min="14540" max="14783" width="9.140625" style="159"/>
    <col min="14784" max="14784" width="20.140625" style="159" customWidth="1"/>
    <col min="14785" max="14785" width="4.28515625" style="159" customWidth="1"/>
    <col min="14786" max="14786" width="39" style="159" customWidth="1"/>
    <col min="14787" max="14787" width="53.5703125" style="159" customWidth="1"/>
    <col min="14788" max="14791" width="7.7109375" style="159" customWidth="1"/>
    <col min="14792" max="14792" width="10" style="159" customWidth="1"/>
    <col min="14793" max="14794" width="9.28515625" style="159" customWidth="1"/>
    <col min="14795" max="14795" width="8" style="159" customWidth="1"/>
    <col min="14796" max="15039" width="9.140625" style="159"/>
    <col min="15040" max="15040" width="20.140625" style="159" customWidth="1"/>
    <col min="15041" max="15041" width="4.28515625" style="159" customWidth="1"/>
    <col min="15042" max="15042" width="39" style="159" customWidth="1"/>
    <col min="15043" max="15043" width="53.5703125" style="159" customWidth="1"/>
    <col min="15044" max="15047" width="7.7109375" style="159" customWidth="1"/>
    <col min="15048" max="15048" width="10" style="159" customWidth="1"/>
    <col min="15049" max="15050" width="9.28515625" style="159" customWidth="1"/>
    <col min="15051" max="15051" width="8" style="159" customWidth="1"/>
    <col min="15052" max="15295" width="9.140625" style="159"/>
    <col min="15296" max="15296" width="20.140625" style="159" customWidth="1"/>
    <col min="15297" max="15297" width="4.28515625" style="159" customWidth="1"/>
    <col min="15298" max="15298" width="39" style="159" customWidth="1"/>
    <col min="15299" max="15299" width="53.5703125" style="159" customWidth="1"/>
    <col min="15300" max="15303" width="7.7109375" style="159" customWidth="1"/>
    <col min="15304" max="15304" width="10" style="159" customWidth="1"/>
    <col min="15305" max="15306" width="9.28515625" style="159" customWidth="1"/>
    <col min="15307" max="15307" width="8" style="159" customWidth="1"/>
    <col min="15308" max="15551" width="9.140625" style="159"/>
    <col min="15552" max="15552" width="20.140625" style="159" customWidth="1"/>
    <col min="15553" max="15553" width="4.28515625" style="159" customWidth="1"/>
    <col min="15554" max="15554" width="39" style="159" customWidth="1"/>
    <col min="15555" max="15555" width="53.5703125" style="159" customWidth="1"/>
    <col min="15556" max="15559" width="7.7109375" style="159" customWidth="1"/>
    <col min="15560" max="15560" width="10" style="159" customWidth="1"/>
    <col min="15561" max="15562" width="9.28515625" style="159" customWidth="1"/>
    <col min="15563" max="15563" width="8" style="159" customWidth="1"/>
    <col min="15564" max="15807" width="9.140625" style="159"/>
    <col min="15808" max="15808" width="20.140625" style="159" customWidth="1"/>
    <col min="15809" max="15809" width="4.28515625" style="159" customWidth="1"/>
    <col min="15810" max="15810" width="39" style="159" customWidth="1"/>
    <col min="15811" max="15811" width="53.5703125" style="159" customWidth="1"/>
    <col min="15812" max="15815" width="7.7109375" style="159" customWidth="1"/>
    <col min="15816" max="15816" width="10" style="159" customWidth="1"/>
    <col min="15817" max="15818" width="9.28515625" style="159" customWidth="1"/>
    <col min="15819" max="15819" width="8" style="159" customWidth="1"/>
    <col min="15820" max="16063" width="9.140625" style="159"/>
    <col min="16064" max="16064" width="20.140625" style="159" customWidth="1"/>
    <col min="16065" max="16065" width="4.28515625" style="159" customWidth="1"/>
    <col min="16066" max="16066" width="39" style="159" customWidth="1"/>
    <col min="16067" max="16067" width="53.5703125" style="159" customWidth="1"/>
    <col min="16068" max="16071" width="7.7109375" style="159" customWidth="1"/>
    <col min="16072" max="16072" width="10" style="159" customWidth="1"/>
    <col min="16073" max="16074" width="9.28515625" style="159" customWidth="1"/>
    <col min="16075" max="16075" width="8" style="159" customWidth="1"/>
    <col min="16076" max="16384" width="9.140625" style="159"/>
  </cols>
  <sheetData>
    <row r="1" spans="1:83" ht="35.25" customHeight="1">
      <c r="A1" s="213"/>
      <c r="B1" s="1"/>
      <c r="C1" s="321" t="s">
        <v>729</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2"/>
    </row>
    <row r="2" spans="1:83" ht="1.5" customHeight="1">
      <c r="D2" s="3"/>
      <c r="F2" s="3"/>
      <c r="J2" s="3"/>
    </row>
    <row r="3" spans="1:83" ht="17.25" customHeight="1">
      <c r="A3" s="326" t="s">
        <v>0</v>
      </c>
      <c r="B3" s="327" t="s">
        <v>0</v>
      </c>
      <c r="C3" s="326" t="s">
        <v>564</v>
      </c>
      <c r="D3" s="327"/>
      <c r="E3" s="328" t="s">
        <v>1</v>
      </c>
      <c r="F3" s="327"/>
      <c r="G3" s="326" t="s">
        <v>65</v>
      </c>
      <c r="H3" s="326" t="s">
        <v>66</v>
      </c>
      <c r="I3" s="327" t="s">
        <v>147</v>
      </c>
      <c r="J3" s="329" t="s">
        <v>2</v>
      </c>
      <c r="K3" s="300" t="s">
        <v>67</v>
      </c>
      <c r="L3" s="301"/>
      <c r="M3" s="301"/>
      <c r="N3" s="301"/>
      <c r="O3" s="301"/>
      <c r="P3" s="301"/>
      <c r="Q3" s="301"/>
      <c r="R3" s="301"/>
      <c r="S3" s="301"/>
      <c r="T3" s="302"/>
      <c r="U3" s="58"/>
      <c r="V3" s="303" t="s">
        <v>697</v>
      </c>
      <c r="W3" s="304"/>
      <c r="X3" s="304"/>
      <c r="Y3" s="305"/>
      <c r="Z3" s="309" t="s">
        <v>685</v>
      </c>
      <c r="AA3" s="310"/>
      <c r="AB3" s="310"/>
      <c r="AC3" s="311"/>
      <c r="AD3" s="299" t="s">
        <v>686</v>
      </c>
      <c r="AE3" s="299"/>
      <c r="AF3" s="299"/>
      <c r="AG3" s="299"/>
      <c r="AH3" s="299" t="s">
        <v>687</v>
      </c>
      <c r="AI3" s="299"/>
      <c r="AJ3" s="299"/>
      <c r="AK3" s="299"/>
      <c r="AL3" s="299"/>
      <c r="AM3" s="299" t="s">
        <v>688</v>
      </c>
      <c r="AN3" s="299"/>
      <c r="AO3" s="299"/>
      <c r="AP3" s="299"/>
      <c r="AQ3" s="299" t="s">
        <v>689</v>
      </c>
      <c r="AR3" s="299"/>
      <c r="AS3" s="299"/>
      <c r="AT3" s="299" t="s">
        <v>690</v>
      </c>
      <c r="AU3" s="299"/>
      <c r="AV3" s="299"/>
      <c r="AW3" s="299"/>
      <c r="AX3" s="309" t="s">
        <v>691</v>
      </c>
      <c r="AY3" s="311"/>
      <c r="AZ3" s="299" t="s">
        <v>692</v>
      </c>
      <c r="BA3" s="299"/>
      <c r="BB3" s="299"/>
      <c r="BC3" s="303" t="s">
        <v>693</v>
      </c>
      <c r="BD3" s="305"/>
      <c r="BE3" s="323" t="s">
        <v>68</v>
      </c>
      <c r="BF3" s="324"/>
      <c r="BG3" s="324"/>
      <c r="BH3" s="324"/>
      <c r="BI3" s="324"/>
      <c r="BJ3" s="324"/>
      <c r="BK3" s="324"/>
      <c r="BL3" s="324"/>
      <c r="BM3" s="324"/>
      <c r="BN3" s="324"/>
      <c r="BO3" s="324"/>
      <c r="BP3" s="324"/>
      <c r="BQ3" s="324"/>
      <c r="BR3" s="324"/>
      <c r="BS3" s="324"/>
      <c r="BT3" s="324"/>
      <c r="BU3" s="324"/>
      <c r="BV3" s="324"/>
      <c r="BW3" s="324"/>
      <c r="BX3" s="298" t="s">
        <v>69</v>
      </c>
      <c r="BY3" s="298"/>
      <c r="BZ3" s="298"/>
      <c r="CA3" s="298"/>
      <c r="CB3" s="298"/>
      <c r="CC3" s="298"/>
      <c r="CD3" s="298" t="s">
        <v>70</v>
      </c>
      <c r="CE3" s="325"/>
    </row>
    <row r="4" spans="1:83" ht="49.5" customHeight="1">
      <c r="A4" s="326"/>
      <c r="B4" s="327"/>
      <c r="C4" s="326"/>
      <c r="D4" s="327"/>
      <c r="E4" s="327"/>
      <c r="F4" s="327"/>
      <c r="G4" s="326"/>
      <c r="H4" s="326"/>
      <c r="I4" s="327"/>
      <c r="J4" s="329"/>
      <c r="K4" s="191" t="s">
        <v>664</v>
      </c>
      <c r="L4" s="207" t="s">
        <v>666</v>
      </c>
      <c r="M4" s="207" t="s">
        <v>667</v>
      </c>
      <c r="N4" s="207" t="s">
        <v>668</v>
      </c>
      <c r="O4" s="207" t="s">
        <v>675</v>
      </c>
      <c r="P4" s="207" t="s">
        <v>677</v>
      </c>
      <c r="Q4" s="207" t="s">
        <v>669</v>
      </c>
      <c r="R4" s="202" t="s">
        <v>606</v>
      </c>
      <c r="S4" s="207" t="s">
        <v>670</v>
      </c>
      <c r="T4" s="210" t="s">
        <v>671</v>
      </c>
      <c r="U4" s="59"/>
      <c r="V4" s="306"/>
      <c r="W4" s="307"/>
      <c r="X4" s="307"/>
      <c r="Y4" s="308"/>
      <c r="Z4" s="312"/>
      <c r="AA4" s="313"/>
      <c r="AB4" s="313"/>
      <c r="AC4" s="314"/>
      <c r="AD4" s="299"/>
      <c r="AE4" s="299"/>
      <c r="AF4" s="299"/>
      <c r="AG4" s="299"/>
      <c r="AH4" s="299"/>
      <c r="AI4" s="299"/>
      <c r="AJ4" s="299"/>
      <c r="AK4" s="299"/>
      <c r="AL4" s="299"/>
      <c r="AM4" s="299"/>
      <c r="AN4" s="299"/>
      <c r="AO4" s="299"/>
      <c r="AP4" s="299"/>
      <c r="AQ4" s="299"/>
      <c r="AR4" s="299"/>
      <c r="AS4" s="299"/>
      <c r="AT4" s="299"/>
      <c r="AU4" s="299"/>
      <c r="AV4" s="299"/>
      <c r="AW4" s="299"/>
      <c r="AX4" s="312"/>
      <c r="AY4" s="314"/>
      <c r="AZ4" s="299"/>
      <c r="BA4" s="299"/>
      <c r="BB4" s="299"/>
      <c r="BC4" s="306"/>
      <c r="BD4" s="308"/>
      <c r="BE4" s="238" t="s">
        <v>711</v>
      </c>
      <c r="BF4" s="238" t="s">
        <v>712</v>
      </c>
      <c r="BG4" s="238" t="s">
        <v>713</v>
      </c>
      <c r="BH4" s="238" t="s">
        <v>714</v>
      </c>
      <c r="BI4" s="238" t="s">
        <v>715</v>
      </c>
      <c r="BJ4" s="238" t="s">
        <v>716</v>
      </c>
      <c r="BK4" s="238" t="s">
        <v>717</v>
      </c>
      <c r="BL4" s="238" t="s">
        <v>696</v>
      </c>
      <c r="BM4" s="238" t="s">
        <v>718</v>
      </c>
      <c r="BN4" s="238" t="s">
        <v>719</v>
      </c>
      <c r="BO4" s="238" t="s">
        <v>720</v>
      </c>
      <c r="BP4" s="238" t="s">
        <v>721</v>
      </c>
      <c r="BQ4" s="238" t="s">
        <v>722</v>
      </c>
      <c r="BR4" s="238" t="s">
        <v>723</v>
      </c>
      <c r="BS4" s="238" t="s">
        <v>724</v>
      </c>
      <c r="BT4" s="238" t="s">
        <v>725</v>
      </c>
      <c r="BU4" s="238" t="s">
        <v>726</v>
      </c>
      <c r="BV4" s="238" t="s">
        <v>727</v>
      </c>
      <c r="BW4" s="238" t="s">
        <v>728</v>
      </c>
      <c r="BX4" s="298" t="s">
        <v>71</v>
      </c>
      <c r="BY4" s="298"/>
      <c r="BZ4" s="298" t="s">
        <v>72</v>
      </c>
      <c r="CA4" s="298"/>
      <c r="CB4" s="298" t="s">
        <v>73</v>
      </c>
      <c r="CC4" s="298"/>
      <c r="CD4" s="317" t="s">
        <v>74</v>
      </c>
      <c r="CE4" s="319" t="s">
        <v>75</v>
      </c>
    </row>
    <row r="5" spans="1:83" ht="19.5" customHeight="1">
      <c r="A5" s="326"/>
      <c r="B5" s="327"/>
      <c r="C5" s="326"/>
      <c r="D5" s="327"/>
      <c r="E5" s="327"/>
      <c r="F5" s="327"/>
      <c r="G5" s="326"/>
      <c r="H5" s="326"/>
      <c r="I5" s="327"/>
      <c r="J5" s="329"/>
      <c r="K5" s="158" t="s">
        <v>76</v>
      </c>
      <c r="L5" s="133" t="s">
        <v>76</v>
      </c>
      <c r="M5" s="133" t="s">
        <v>76</v>
      </c>
      <c r="N5" s="133" t="s">
        <v>144</v>
      </c>
      <c r="O5" s="133" t="s">
        <v>77</v>
      </c>
      <c r="P5" s="133" t="s">
        <v>76</v>
      </c>
      <c r="Q5" s="133" t="s">
        <v>76</v>
      </c>
      <c r="R5" s="133" t="s">
        <v>143</v>
      </c>
      <c r="S5" s="133" t="s">
        <v>77</v>
      </c>
      <c r="T5" s="40" t="s">
        <v>143</v>
      </c>
      <c r="U5" s="142" t="s">
        <v>148</v>
      </c>
      <c r="V5" s="315" t="s">
        <v>78</v>
      </c>
      <c r="W5" s="316"/>
      <c r="X5" s="315" t="s">
        <v>79</v>
      </c>
      <c r="Y5" s="316"/>
      <c r="Z5" s="296" t="s">
        <v>78</v>
      </c>
      <c r="AA5" s="297"/>
      <c r="AB5" s="296" t="s">
        <v>125</v>
      </c>
      <c r="AC5" s="297"/>
      <c r="AD5" s="296" t="s">
        <v>128</v>
      </c>
      <c r="AE5" s="297"/>
      <c r="AF5" s="133" t="s">
        <v>79</v>
      </c>
      <c r="AG5" s="133" t="s">
        <v>129</v>
      </c>
      <c r="AH5" s="125" t="s">
        <v>78</v>
      </c>
      <c r="AI5" s="296" t="s">
        <v>79</v>
      </c>
      <c r="AJ5" s="297"/>
      <c r="AK5" s="296" t="s">
        <v>80</v>
      </c>
      <c r="AL5" s="297"/>
      <c r="AM5" s="296" t="s">
        <v>78</v>
      </c>
      <c r="AN5" s="297"/>
      <c r="AO5" s="132" t="s">
        <v>79</v>
      </c>
      <c r="AP5" s="125" t="s">
        <v>78</v>
      </c>
      <c r="AQ5" s="296" t="s">
        <v>79</v>
      </c>
      <c r="AR5" s="297"/>
      <c r="AS5" s="125" t="s">
        <v>80</v>
      </c>
      <c r="AT5" s="296" t="s">
        <v>78</v>
      </c>
      <c r="AU5" s="297"/>
      <c r="AV5" s="296" t="s">
        <v>79</v>
      </c>
      <c r="AW5" s="297"/>
      <c r="AX5" s="296" t="s">
        <v>78</v>
      </c>
      <c r="AY5" s="297"/>
      <c r="AZ5" s="296" t="s">
        <v>78</v>
      </c>
      <c r="BA5" s="297"/>
      <c r="BB5" s="133" t="s">
        <v>79</v>
      </c>
      <c r="BC5" s="133" t="s">
        <v>78</v>
      </c>
      <c r="BD5" s="133" t="s">
        <v>79</v>
      </c>
      <c r="BE5" s="239"/>
      <c r="BF5" s="239"/>
      <c r="BG5" s="239"/>
      <c r="BH5" s="239"/>
      <c r="BI5" s="239"/>
      <c r="BJ5" s="239"/>
      <c r="BK5" s="239"/>
      <c r="BL5" s="239"/>
      <c r="BM5" s="239"/>
      <c r="BN5" s="239"/>
      <c r="BO5" s="239"/>
      <c r="BP5" s="239"/>
      <c r="BQ5" s="239"/>
      <c r="BR5" s="239"/>
      <c r="BS5" s="239"/>
      <c r="BT5" s="239"/>
      <c r="BU5" s="239"/>
      <c r="BV5" s="239"/>
      <c r="BW5" s="239"/>
      <c r="BX5" s="317"/>
      <c r="BY5" s="317"/>
      <c r="BZ5" s="317"/>
      <c r="CA5" s="317"/>
      <c r="CB5" s="317"/>
      <c r="CC5" s="317"/>
      <c r="CD5" s="318"/>
      <c r="CE5" s="320"/>
    </row>
    <row r="6" spans="1:83" ht="32.25" customHeight="1">
      <c r="A6" s="212"/>
      <c r="B6" s="245" t="s">
        <v>87</v>
      </c>
      <c r="C6" s="246"/>
      <c r="D6" s="246"/>
      <c r="E6" s="246"/>
      <c r="F6" s="246"/>
      <c r="G6" s="246"/>
      <c r="H6" s="247"/>
      <c r="I6" s="23"/>
      <c r="J6" s="128">
        <f>SUM(J7:J11)</f>
        <v>0</v>
      </c>
      <c r="K6" s="192">
        <f t="shared" ref="K6:T6" si="0">COUNTIF(K11:K239,"x")</f>
        <v>21</v>
      </c>
      <c r="L6" s="24">
        <f t="shared" si="0"/>
        <v>21</v>
      </c>
      <c r="M6" s="24">
        <f t="shared" si="0"/>
        <v>22</v>
      </c>
      <c r="N6" s="24">
        <f t="shared" si="0"/>
        <v>25</v>
      </c>
      <c r="O6" s="24">
        <f t="shared" si="0"/>
        <v>17</v>
      </c>
      <c r="P6" s="24">
        <f t="shared" si="0"/>
        <v>24</v>
      </c>
      <c r="Q6" s="24">
        <f t="shared" si="0"/>
        <v>21</v>
      </c>
      <c r="R6" s="24">
        <f t="shared" si="0"/>
        <v>16</v>
      </c>
      <c r="S6" s="24">
        <f t="shared" si="0"/>
        <v>17</v>
      </c>
      <c r="T6" s="24">
        <f t="shared" si="0"/>
        <v>15</v>
      </c>
      <c r="U6" s="24">
        <f>COUNTIF(U11:U239,"1")</f>
        <v>159</v>
      </c>
      <c r="V6" s="167">
        <v>0</v>
      </c>
      <c r="W6" s="167">
        <v>0</v>
      </c>
      <c r="X6" s="167">
        <f t="shared" ref="X6:BD6" si="1">SUM(X7:X11)</f>
        <v>0</v>
      </c>
      <c r="Y6" s="167">
        <f t="shared" si="1"/>
        <v>0</v>
      </c>
      <c r="Z6" s="128">
        <f t="shared" si="1"/>
        <v>0</v>
      </c>
      <c r="AA6" s="128">
        <f t="shared" si="1"/>
        <v>0</v>
      </c>
      <c r="AB6" s="128">
        <f t="shared" si="1"/>
        <v>0</v>
      </c>
      <c r="AC6" s="128">
        <f t="shared" si="1"/>
        <v>0</v>
      </c>
      <c r="AD6" s="128">
        <f t="shared" si="1"/>
        <v>0</v>
      </c>
      <c r="AE6" s="128">
        <f t="shared" si="1"/>
        <v>0</v>
      </c>
      <c r="AF6" s="128">
        <f t="shared" si="1"/>
        <v>0</v>
      </c>
      <c r="AG6" s="128">
        <f t="shared" si="1"/>
        <v>0</v>
      </c>
      <c r="AH6" s="128">
        <f t="shared" si="1"/>
        <v>0</v>
      </c>
      <c r="AI6" s="128">
        <f>SUM(AI7:AI11)</f>
        <v>0</v>
      </c>
      <c r="AJ6" s="128">
        <f t="shared" si="1"/>
        <v>0</v>
      </c>
      <c r="AK6" s="128">
        <f>SUM(AK7:AK11)</f>
        <v>0</v>
      </c>
      <c r="AL6" s="128">
        <f t="shared" si="1"/>
        <v>0</v>
      </c>
      <c r="AM6" s="128">
        <f t="shared" si="1"/>
        <v>0</v>
      </c>
      <c r="AN6" s="128">
        <f t="shared" si="1"/>
        <v>0</v>
      </c>
      <c r="AO6" s="128">
        <f t="shared" si="1"/>
        <v>0</v>
      </c>
      <c r="AP6" s="128">
        <f t="shared" si="1"/>
        <v>0</v>
      </c>
      <c r="AQ6" s="128">
        <f t="shared" si="1"/>
        <v>0</v>
      </c>
      <c r="AR6" s="128">
        <f t="shared" si="1"/>
        <v>0</v>
      </c>
      <c r="AS6" s="128">
        <f t="shared" si="1"/>
        <v>0</v>
      </c>
      <c r="AT6" s="128">
        <f t="shared" si="1"/>
        <v>0</v>
      </c>
      <c r="AU6" s="128">
        <f t="shared" si="1"/>
        <v>0</v>
      </c>
      <c r="AV6" s="128">
        <f t="shared" si="1"/>
        <v>0</v>
      </c>
      <c r="AW6" s="128">
        <f t="shared" si="1"/>
        <v>0</v>
      </c>
      <c r="AX6" s="128">
        <f t="shared" si="1"/>
        <v>0</v>
      </c>
      <c r="AY6" s="128">
        <f t="shared" si="1"/>
        <v>0</v>
      </c>
      <c r="AZ6" s="128">
        <f t="shared" si="1"/>
        <v>0</v>
      </c>
      <c r="BA6" s="128">
        <f t="shared" si="1"/>
        <v>0</v>
      </c>
      <c r="BB6" s="128">
        <f t="shared" si="1"/>
        <v>0</v>
      </c>
      <c r="BC6" s="128"/>
      <c r="BD6" s="128">
        <f t="shared" si="1"/>
        <v>0</v>
      </c>
      <c r="BE6" s="239"/>
      <c r="BF6" s="239"/>
      <c r="BG6" s="239"/>
      <c r="BH6" s="239"/>
      <c r="BI6" s="239"/>
      <c r="BJ6" s="239"/>
      <c r="BK6" s="239"/>
      <c r="BL6" s="239"/>
      <c r="BM6" s="239"/>
      <c r="BN6" s="239"/>
      <c r="BO6" s="239"/>
      <c r="BP6" s="239"/>
      <c r="BQ6" s="239"/>
      <c r="BR6" s="239"/>
      <c r="BS6" s="239"/>
      <c r="BT6" s="239"/>
      <c r="BU6" s="239"/>
      <c r="BV6" s="239"/>
      <c r="BW6" s="239"/>
      <c r="BX6" s="73"/>
      <c r="BY6" s="73"/>
      <c r="BZ6" s="73"/>
      <c r="CA6" s="73"/>
      <c r="CB6" s="73"/>
      <c r="CC6" s="73"/>
      <c r="CD6" s="73"/>
      <c r="CE6" s="222"/>
    </row>
    <row r="7" spans="1:83" ht="61.5" customHeight="1">
      <c r="A7" s="212"/>
      <c r="B7" s="130"/>
      <c r="C7" s="212" t="s">
        <v>3</v>
      </c>
      <c r="D7" s="13" t="s">
        <v>4</v>
      </c>
      <c r="E7" s="130" t="s">
        <v>5</v>
      </c>
      <c r="F7" s="13" t="s">
        <v>4</v>
      </c>
      <c r="G7" s="189"/>
      <c r="H7" s="163"/>
      <c r="I7" s="14"/>
      <c r="J7" s="131"/>
      <c r="K7" s="158" t="s">
        <v>682</v>
      </c>
      <c r="L7" s="211" t="s">
        <v>672</v>
      </c>
      <c r="M7" s="211" t="s">
        <v>673</v>
      </c>
      <c r="N7" s="211" t="s">
        <v>674</v>
      </c>
      <c r="O7" s="211" t="s">
        <v>676</v>
      </c>
      <c r="P7" s="211" t="s">
        <v>678</v>
      </c>
      <c r="Q7" s="211" t="s">
        <v>679</v>
      </c>
      <c r="R7" s="211" t="s">
        <v>680</v>
      </c>
      <c r="S7" s="211" t="s">
        <v>681</v>
      </c>
      <c r="T7" s="203" t="s">
        <v>694</v>
      </c>
      <c r="U7" s="142"/>
      <c r="V7" s="294" t="s">
        <v>123</v>
      </c>
      <c r="W7" s="295"/>
      <c r="X7" s="294" t="s">
        <v>124</v>
      </c>
      <c r="Y7" s="295"/>
      <c r="Z7" s="294" t="s">
        <v>126</v>
      </c>
      <c r="AA7" s="295"/>
      <c r="AB7" s="294" t="s">
        <v>127</v>
      </c>
      <c r="AC7" s="295"/>
      <c r="AD7" s="294" t="s">
        <v>660</v>
      </c>
      <c r="AE7" s="295"/>
      <c r="AF7" s="211" t="s">
        <v>583</v>
      </c>
      <c r="AG7" s="211" t="s">
        <v>584</v>
      </c>
      <c r="AH7" s="184" t="s">
        <v>586</v>
      </c>
      <c r="AI7" s="294" t="s">
        <v>130</v>
      </c>
      <c r="AJ7" s="295"/>
      <c r="AK7" s="294" t="s">
        <v>585</v>
      </c>
      <c r="AL7" s="295"/>
      <c r="AM7" s="184" t="s">
        <v>661</v>
      </c>
      <c r="AN7" s="294" t="s">
        <v>131</v>
      </c>
      <c r="AO7" s="295"/>
      <c r="AP7" s="184" t="s">
        <v>132</v>
      </c>
      <c r="AQ7" s="294" t="s">
        <v>562</v>
      </c>
      <c r="AR7" s="295"/>
      <c r="AS7" s="208" t="s">
        <v>590</v>
      </c>
      <c r="AT7" s="294" t="s">
        <v>134</v>
      </c>
      <c r="AU7" s="295"/>
      <c r="AV7" s="294" t="s">
        <v>133</v>
      </c>
      <c r="AW7" s="295"/>
      <c r="AX7" s="294" t="s">
        <v>589</v>
      </c>
      <c r="AY7" s="295"/>
      <c r="AZ7" s="294" t="s">
        <v>135</v>
      </c>
      <c r="BA7" s="295"/>
      <c r="BB7" s="184" t="s">
        <v>587</v>
      </c>
      <c r="BC7" s="209" t="s">
        <v>662</v>
      </c>
      <c r="BD7" s="211" t="s">
        <v>663</v>
      </c>
      <c r="BE7" s="240"/>
      <c r="BF7" s="240"/>
      <c r="BG7" s="240"/>
      <c r="BH7" s="240"/>
      <c r="BI7" s="240"/>
      <c r="BJ7" s="240"/>
      <c r="BK7" s="240"/>
      <c r="BL7" s="240"/>
      <c r="BM7" s="240"/>
      <c r="BN7" s="240"/>
      <c r="BO7" s="240"/>
      <c r="BP7" s="240"/>
      <c r="BQ7" s="240"/>
      <c r="BR7" s="240"/>
      <c r="BS7" s="240"/>
      <c r="BT7" s="240"/>
      <c r="BU7" s="240"/>
      <c r="BV7" s="240"/>
      <c r="BW7" s="240"/>
      <c r="BX7" s="215" t="s">
        <v>81</v>
      </c>
      <c r="BY7" s="215" t="s">
        <v>82</v>
      </c>
      <c r="BZ7" s="215" t="s">
        <v>81</v>
      </c>
      <c r="CA7" s="215" t="s">
        <v>82</v>
      </c>
      <c r="CB7" s="215" t="s">
        <v>81</v>
      </c>
      <c r="CC7" s="215" t="s">
        <v>82</v>
      </c>
      <c r="CD7" s="216"/>
      <c r="CE7" s="223"/>
    </row>
    <row r="8" spans="1:83" ht="55.5" customHeight="1">
      <c r="A8" s="187">
        <v>1</v>
      </c>
      <c r="B8" s="128">
        <v>1</v>
      </c>
      <c r="C8" s="248" t="s">
        <v>6</v>
      </c>
      <c r="D8" s="249"/>
      <c r="E8" s="144" t="s">
        <v>176</v>
      </c>
      <c r="F8" s="145"/>
      <c r="G8" s="157" t="s">
        <v>176</v>
      </c>
      <c r="H8" s="190" t="s">
        <v>176</v>
      </c>
      <c r="I8" s="6" t="s">
        <v>176</v>
      </c>
      <c r="J8" s="6" t="s">
        <v>176</v>
      </c>
      <c r="K8" s="157" t="s">
        <v>176</v>
      </c>
      <c r="L8" s="6" t="s">
        <v>176</v>
      </c>
      <c r="M8" s="6" t="s">
        <v>176</v>
      </c>
      <c r="N8" s="6" t="s">
        <v>176</v>
      </c>
      <c r="O8" s="6" t="s">
        <v>176</v>
      </c>
      <c r="P8" s="6" t="s">
        <v>176</v>
      </c>
      <c r="Q8" s="6" t="s">
        <v>176</v>
      </c>
      <c r="R8" s="6"/>
      <c r="S8" s="6" t="s">
        <v>176</v>
      </c>
      <c r="T8" s="6" t="s">
        <v>176</v>
      </c>
      <c r="U8" s="6" t="s">
        <v>176</v>
      </c>
      <c r="V8" s="157" t="s">
        <v>176</v>
      </c>
      <c r="W8" s="157" t="s">
        <v>176</v>
      </c>
      <c r="X8" s="157" t="s">
        <v>176</v>
      </c>
      <c r="Y8" s="157" t="s">
        <v>176</v>
      </c>
      <c r="Z8" s="6" t="s">
        <v>176</v>
      </c>
      <c r="AA8" s="6" t="s">
        <v>176</v>
      </c>
      <c r="AB8" s="6" t="s">
        <v>176</v>
      </c>
      <c r="AC8" s="6" t="s">
        <v>176</v>
      </c>
      <c r="AD8" s="6" t="s">
        <v>176</v>
      </c>
      <c r="AE8" s="6" t="s">
        <v>176</v>
      </c>
      <c r="AF8" s="6" t="s">
        <v>176</v>
      </c>
      <c r="AG8" s="6" t="s">
        <v>176</v>
      </c>
      <c r="AH8" s="6" t="s">
        <v>176</v>
      </c>
      <c r="AI8" s="6" t="s">
        <v>176</v>
      </c>
      <c r="AJ8" s="6" t="s">
        <v>176</v>
      </c>
      <c r="AK8" s="6" t="s">
        <v>176</v>
      </c>
      <c r="AL8" s="6" t="s">
        <v>176</v>
      </c>
      <c r="AM8" s="6"/>
      <c r="AN8" s="6"/>
      <c r="AO8" s="6" t="s">
        <v>176</v>
      </c>
      <c r="AP8" s="6" t="s">
        <v>176</v>
      </c>
      <c r="AQ8" s="6" t="s">
        <v>176</v>
      </c>
      <c r="AR8" s="6" t="s">
        <v>176</v>
      </c>
      <c r="AS8" s="6" t="s">
        <v>176</v>
      </c>
      <c r="AT8" s="6" t="s">
        <v>176</v>
      </c>
      <c r="AU8" s="6" t="s">
        <v>176</v>
      </c>
      <c r="AV8" s="6" t="s">
        <v>176</v>
      </c>
      <c r="AW8" s="6" t="s">
        <v>176</v>
      </c>
      <c r="AX8" s="6"/>
      <c r="AY8" s="6"/>
      <c r="AZ8" s="6" t="s">
        <v>176</v>
      </c>
      <c r="BA8" s="6"/>
      <c r="BB8" s="6" t="s">
        <v>176</v>
      </c>
      <c r="BC8" s="6"/>
      <c r="BD8" s="6" t="s">
        <v>176</v>
      </c>
      <c r="BE8" s="65" t="s">
        <v>176</v>
      </c>
      <c r="BF8" s="65" t="s">
        <v>176</v>
      </c>
      <c r="BG8" s="65" t="s">
        <v>176</v>
      </c>
      <c r="BH8" s="65" t="s">
        <v>176</v>
      </c>
      <c r="BI8" s="65" t="s">
        <v>176</v>
      </c>
      <c r="BJ8" s="65" t="s">
        <v>176</v>
      </c>
      <c r="BK8" s="65" t="s">
        <v>176</v>
      </c>
      <c r="BL8" s="65" t="s">
        <v>176</v>
      </c>
      <c r="BM8" s="65"/>
      <c r="BN8" s="65"/>
      <c r="BO8" s="65"/>
      <c r="BP8" s="65"/>
      <c r="BQ8" s="65" t="s">
        <v>176</v>
      </c>
      <c r="BR8" s="65" t="s">
        <v>176</v>
      </c>
      <c r="BS8" s="65" t="s">
        <v>176</v>
      </c>
      <c r="BT8" s="65" t="s">
        <v>176</v>
      </c>
      <c r="BU8" s="65" t="s">
        <v>176</v>
      </c>
      <c r="BV8" s="65" t="s">
        <v>176</v>
      </c>
      <c r="BW8" s="65" t="s">
        <v>176</v>
      </c>
      <c r="BX8" s="65" t="s">
        <v>176</v>
      </c>
      <c r="BY8" s="65" t="s">
        <v>176</v>
      </c>
      <c r="BZ8" s="65" t="s">
        <v>176</v>
      </c>
      <c r="CA8" s="65" t="s">
        <v>176</v>
      </c>
      <c r="CB8" s="65" t="s">
        <v>176</v>
      </c>
      <c r="CC8" s="65" t="s">
        <v>176</v>
      </c>
      <c r="CD8" s="65" t="s">
        <v>176</v>
      </c>
      <c r="CE8" s="224" t="s">
        <v>176</v>
      </c>
    </row>
    <row r="9" spans="1:83" s="2" customFormat="1" ht="18" customHeight="1">
      <c r="A9" s="15">
        <v>2</v>
      </c>
      <c r="B9" s="128">
        <v>2</v>
      </c>
      <c r="C9" s="291" t="s">
        <v>9</v>
      </c>
      <c r="D9" s="291"/>
      <c r="E9" s="291"/>
      <c r="F9" s="6" t="s">
        <v>176</v>
      </c>
      <c r="G9" s="6" t="s">
        <v>176</v>
      </c>
      <c r="H9" s="6" t="s">
        <v>176</v>
      </c>
      <c r="I9" s="6" t="s">
        <v>176</v>
      </c>
      <c r="J9" s="6" t="s">
        <v>176</v>
      </c>
      <c r="K9" s="6" t="s">
        <v>176</v>
      </c>
      <c r="L9" s="6" t="s">
        <v>176</v>
      </c>
      <c r="M9" s="6" t="s">
        <v>176</v>
      </c>
      <c r="N9" s="6" t="s">
        <v>176</v>
      </c>
      <c r="O9" s="6" t="s">
        <v>176</v>
      </c>
      <c r="P9" s="6" t="s">
        <v>176</v>
      </c>
      <c r="Q9" s="6" t="s">
        <v>176</v>
      </c>
      <c r="R9" s="6"/>
      <c r="S9" s="6" t="s">
        <v>176</v>
      </c>
      <c r="T9" s="6" t="s">
        <v>176</v>
      </c>
      <c r="U9" s="6" t="s">
        <v>176</v>
      </c>
      <c r="V9" s="6" t="s">
        <v>176</v>
      </c>
      <c r="W9" s="6" t="s">
        <v>176</v>
      </c>
      <c r="X9" s="6" t="s">
        <v>176</v>
      </c>
      <c r="Y9" s="6" t="s">
        <v>176</v>
      </c>
      <c r="Z9" s="6" t="s">
        <v>176</v>
      </c>
      <c r="AA9" s="6" t="s">
        <v>176</v>
      </c>
      <c r="AB9" s="6" t="s">
        <v>176</v>
      </c>
      <c r="AC9" s="6" t="s">
        <v>176</v>
      </c>
      <c r="AD9" s="6" t="s">
        <v>176</v>
      </c>
      <c r="AE9" s="6" t="s">
        <v>176</v>
      </c>
      <c r="AF9" s="6" t="s">
        <v>176</v>
      </c>
      <c r="AG9" s="6" t="s">
        <v>176</v>
      </c>
      <c r="AH9" s="6" t="s">
        <v>176</v>
      </c>
      <c r="AI9" s="6" t="s">
        <v>176</v>
      </c>
      <c r="AJ9" s="6" t="s">
        <v>176</v>
      </c>
      <c r="AK9" s="6" t="s">
        <v>176</v>
      </c>
      <c r="AL9" s="6" t="s">
        <v>176</v>
      </c>
      <c r="AM9" s="6"/>
      <c r="AN9" s="6"/>
      <c r="AO9" s="6" t="s">
        <v>176</v>
      </c>
      <c r="AP9" s="6" t="s">
        <v>176</v>
      </c>
      <c r="AQ9" s="6" t="s">
        <v>176</v>
      </c>
      <c r="AR9" s="6" t="s">
        <v>176</v>
      </c>
      <c r="AS9" s="6" t="s">
        <v>176</v>
      </c>
      <c r="AT9" s="6" t="s">
        <v>176</v>
      </c>
      <c r="AU9" s="6" t="s">
        <v>176</v>
      </c>
      <c r="AV9" s="6" t="s">
        <v>176</v>
      </c>
      <c r="AW9" s="6" t="s">
        <v>176</v>
      </c>
      <c r="AX9" s="6"/>
      <c r="AY9" s="6"/>
      <c r="AZ9" s="6" t="s">
        <v>176</v>
      </c>
      <c r="BA9" s="6"/>
      <c r="BB9" s="6" t="s">
        <v>176</v>
      </c>
      <c r="BC9" s="6"/>
      <c r="BD9" s="6" t="s">
        <v>176</v>
      </c>
      <c r="BE9" s="6" t="s">
        <v>176</v>
      </c>
      <c r="BF9" s="6" t="s">
        <v>176</v>
      </c>
      <c r="BG9" s="6" t="s">
        <v>176</v>
      </c>
      <c r="BH9" s="6" t="s">
        <v>176</v>
      </c>
      <c r="BI9" s="6" t="s">
        <v>176</v>
      </c>
      <c r="BJ9" s="6" t="s">
        <v>176</v>
      </c>
      <c r="BK9" s="6" t="s">
        <v>176</v>
      </c>
      <c r="BL9" s="6" t="s">
        <v>176</v>
      </c>
      <c r="BM9" s="6"/>
      <c r="BN9" s="6"/>
      <c r="BO9" s="6"/>
      <c r="BP9" s="6"/>
      <c r="BQ9" s="6" t="s">
        <v>176</v>
      </c>
      <c r="BR9" s="6" t="s">
        <v>176</v>
      </c>
      <c r="BS9" s="6" t="s">
        <v>176</v>
      </c>
      <c r="BT9" s="6" t="s">
        <v>176</v>
      </c>
      <c r="BU9" s="6" t="s">
        <v>176</v>
      </c>
      <c r="BV9" s="6" t="s">
        <v>176</v>
      </c>
      <c r="BW9" s="6" t="s">
        <v>176</v>
      </c>
      <c r="BX9" s="6" t="s">
        <v>176</v>
      </c>
      <c r="BY9" s="6" t="s">
        <v>176</v>
      </c>
      <c r="BZ9" s="6" t="s">
        <v>176</v>
      </c>
      <c r="CA9" s="6" t="s">
        <v>176</v>
      </c>
      <c r="CB9" s="6" t="s">
        <v>176</v>
      </c>
      <c r="CC9" s="6" t="s">
        <v>176</v>
      </c>
      <c r="CD9" s="6" t="s">
        <v>176</v>
      </c>
      <c r="CE9" s="6" t="s">
        <v>176</v>
      </c>
    </row>
    <row r="10" spans="1:83" s="2" customFormat="1" ht="42" customHeight="1">
      <c r="A10" s="15">
        <v>3</v>
      </c>
      <c r="B10" s="128">
        <v>3</v>
      </c>
      <c r="C10" s="291" t="s">
        <v>10</v>
      </c>
      <c r="D10" s="291"/>
      <c r="E10" s="291"/>
      <c r="F10" s="6" t="s">
        <v>176</v>
      </c>
      <c r="G10" s="6" t="s">
        <v>176</v>
      </c>
      <c r="H10" s="6" t="s">
        <v>176</v>
      </c>
      <c r="I10" s="6" t="s">
        <v>176</v>
      </c>
      <c r="J10" s="6" t="s">
        <v>176</v>
      </c>
      <c r="K10" s="6" t="s">
        <v>176</v>
      </c>
      <c r="L10" s="6" t="s">
        <v>176</v>
      </c>
      <c r="M10" s="6" t="s">
        <v>176</v>
      </c>
      <c r="N10" s="6" t="s">
        <v>176</v>
      </c>
      <c r="O10" s="6" t="s">
        <v>176</v>
      </c>
      <c r="P10" s="6" t="s">
        <v>176</v>
      </c>
      <c r="Q10" s="6" t="s">
        <v>176</v>
      </c>
      <c r="R10" s="6"/>
      <c r="S10" s="6" t="s">
        <v>176</v>
      </c>
      <c r="T10" s="6" t="s">
        <v>176</v>
      </c>
      <c r="U10" s="6" t="s">
        <v>176</v>
      </c>
      <c r="V10" s="6" t="s">
        <v>176</v>
      </c>
      <c r="W10" s="6" t="s">
        <v>176</v>
      </c>
      <c r="X10" s="6" t="s">
        <v>176</v>
      </c>
      <c r="Y10" s="6" t="s">
        <v>176</v>
      </c>
      <c r="Z10" s="6" t="s">
        <v>176</v>
      </c>
      <c r="AA10" s="6" t="s">
        <v>176</v>
      </c>
      <c r="AB10" s="6" t="s">
        <v>176</v>
      </c>
      <c r="AC10" s="6" t="s">
        <v>176</v>
      </c>
      <c r="AD10" s="6" t="s">
        <v>176</v>
      </c>
      <c r="AE10" s="6" t="s">
        <v>176</v>
      </c>
      <c r="AF10" s="6" t="s">
        <v>176</v>
      </c>
      <c r="AG10" s="6" t="s">
        <v>176</v>
      </c>
      <c r="AH10" s="6" t="s">
        <v>176</v>
      </c>
      <c r="AI10" s="6" t="s">
        <v>176</v>
      </c>
      <c r="AJ10" s="6" t="s">
        <v>176</v>
      </c>
      <c r="AK10" s="6" t="s">
        <v>176</v>
      </c>
      <c r="AL10" s="6" t="s">
        <v>176</v>
      </c>
      <c r="AM10" s="6"/>
      <c r="AN10" s="6"/>
      <c r="AO10" s="6" t="s">
        <v>176</v>
      </c>
      <c r="AP10" s="6" t="s">
        <v>176</v>
      </c>
      <c r="AQ10" s="6" t="s">
        <v>176</v>
      </c>
      <c r="AR10" s="6" t="s">
        <v>176</v>
      </c>
      <c r="AS10" s="6" t="s">
        <v>176</v>
      </c>
      <c r="AT10" s="6" t="s">
        <v>176</v>
      </c>
      <c r="AU10" s="6" t="s">
        <v>176</v>
      </c>
      <c r="AV10" s="6" t="s">
        <v>176</v>
      </c>
      <c r="AW10" s="6" t="s">
        <v>176</v>
      </c>
      <c r="AX10" s="6"/>
      <c r="AY10" s="6"/>
      <c r="AZ10" s="6" t="s">
        <v>176</v>
      </c>
      <c r="BA10" s="6"/>
      <c r="BB10" s="6" t="s">
        <v>176</v>
      </c>
      <c r="BC10" s="6"/>
      <c r="BD10" s="6" t="s">
        <v>176</v>
      </c>
      <c r="BE10" s="6" t="s">
        <v>176</v>
      </c>
      <c r="BF10" s="6" t="s">
        <v>176</v>
      </c>
      <c r="BG10" s="6" t="s">
        <v>176</v>
      </c>
      <c r="BH10" s="6" t="s">
        <v>176</v>
      </c>
      <c r="BI10" s="6" t="s">
        <v>176</v>
      </c>
      <c r="BJ10" s="6" t="s">
        <v>176</v>
      </c>
      <c r="BK10" s="6" t="s">
        <v>176</v>
      </c>
      <c r="BL10" s="6" t="s">
        <v>176</v>
      </c>
      <c r="BM10" s="6"/>
      <c r="BN10" s="6"/>
      <c r="BO10" s="6"/>
      <c r="BP10" s="6"/>
      <c r="BQ10" s="6" t="s">
        <v>176</v>
      </c>
      <c r="BR10" s="6" t="s">
        <v>176</v>
      </c>
      <c r="BS10" s="6" t="s">
        <v>176</v>
      </c>
      <c r="BT10" s="6" t="s">
        <v>176</v>
      </c>
      <c r="BU10" s="6" t="s">
        <v>176</v>
      </c>
      <c r="BV10" s="6" t="s">
        <v>176</v>
      </c>
      <c r="BW10" s="6" t="s">
        <v>176</v>
      </c>
      <c r="BX10" s="6" t="s">
        <v>176</v>
      </c>
      <c r="BY10" s="6" t="s">
        <v>176</v>
      </c>
      <c r="BZ10" s="6" t="s">
        <v>176</v>
      </c>
      <c r="CA10" s="6" t="s">
        <v>176</v>
      </c>
      <c r="CB10" s="6" t="s">
        <v>176</v>
      </c>
      <c r="CC10" s="6" t="s">
        <v>176</v>
      </c>
      <c r="CD10" s="6" t="s">
        <v>176</v>
      </c>
      <c r="CE10" s="6" t="s">
        <v>176</v>
      </c>
    </row>
    <row r="11" spans="1:83" ht="81" customHeight="1">
      <c r="A11" s="187">
        <v>4</v>
      </c>
      <c r="B11" s="128">
        <v>4</v>
      </c>
      <c r="C11" s="154" t="s">
        <v>23</v>
      </c>
      <c r="D11" s="62" t="s">
        <v>11</v>
      </c>
      <c r="E11" s="63" t="s">
        <v>136</v>
      </c>
      <c r="F11" s="8" t="s">
        <v>14</v>
      </c>
      <c r="G11" s="155" t="s">
        <v>155</v>
      </c>
      <c r="H11" s="156" t="s">
        <v>665</v>
      </c>
      <c r="I11" s="107" t="s">
        <v>137</v>
      </c>
      <c r="J11" s="9" t="s">
        <v>8</v>
      </c>
      <c r="K11" s="157" t="s">
        <v>13</v>
      </c>
      <c r="L11" s="74"/>
      <c r="M11" s="65"/>
      <c r="N11" s="65"/>
      <c r="O11" s="65"/>
      <c r="P11" s="65"/>
      <c r="Q11" s="65"/>
      <c r="R11" s="65"/>
      <c r="S11" s="65"/>
      <c r="T11" s="65"/>
      <c r="U11" s="60">
        <f>COUNTIF(K11:T11,"x")</f>
        <v>1</v>
      </c>
      <c r="V11" s="158" t="s">
        <v>84</v>
      </c>
      <c r="W11" s="158" t="s">
        <v>84</v>
      </c>
      <c r="X11" s="158" t="s">
        <v>84</v>
      </c>
      <c r="Y11" s="158" t="s">
        <v>84</v>
      </c>
      <c r="Z11" s="65"/>
      <c r="AA11" s="65"/>
      <c r="AB11" s="65"/>
      <c r="AC11" s="65"/>
      <c r="AD11" s="65"/>
      <c r="AE11" s="65"/>
      <c r="AF11" s="65"/>
      <c r="AG11" s="66"/>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16">
        <v>2</v>
      </c>
      <c r="BF11" s="16">
        <v>2</v>
      </c>
      <c r="BG11" s="16">
        <v>2</v>
      </c>
      <c r="BH11" s="16">
        <v>2</v>
      </c>
      <c r="BI11" s="16">
        <v>2</v>
      </c>
      <c r="BJ11" s="16">
        <v>2</v>
      </c>
      <c r="BK11" s="16">
        <v>2</v>
      </c>
      <c r="BL11" s="16">
        <v>2</v>
      </c>
      <c r="BM11" s="16">
        <v>2</v>
      </c>
      <c r="BN11" s="16">
        <v>2</v>
      </c>
      <c r="BO11" s="16">
        <v>2</v>
      </c>
      <c r="BP11" s="16">
        <v>2</v>
      </c>
      <c r="BQ11" s="16">
        <v>2</v>
      </c>
      <c r="BR11" s="16">
        <v>2</v>
      </c>
      <c r="BS11" s="16">
        <v>1</v>
      </c>
      <c r="BT11" s="16">
        <v>2</v>
      </c>
      <c r="BU11" s="16">
        <v>2</v>
      </c>
      <c r="BV11" s="16">
        <v>1</v>
      </c>
      <c r="BW11" s="16">
        <v>1</v>
      </c>
      <c r="BX11" s="74">
        <f t="shared" ref="BX11" si="2">COUNTIF($BE11:$BW11,2)</f>
        <v>16</v>
      </c>
      <c r="BY11" s="75">
        <f t="shared" ref="BY11" si="3">BX11/COUNTA($BE11:$BW11)</f>
        <v>0.84210526315789469</v>
      </c>
      <c r="BZ11" s="74">
        <f t="shared" ref="BZ11" si="4">COUNTIF($BE11:$BW11,1)</f>
        <v>3</v>
      </c>
      <c r="CA11" s="75">
        <f t="shared" ref="CA11" si="5">BZ11/COUNTA($BE11:$BW11)</f>
        <v>0.15789473684210525</v>
      </c>
      <c r="CB11" s="74">
        <f t="shared" ref="CB11" si="6">COUNTIF($BE11:$BW11,0)</f>
        <v>0</v>
      </c>
      <c r="CC11" s="75">
        <f t="shared" ref="CC11" si="7">CB11/COUNTA($BE11:$BW11)</f>
        <v>0</v>
      </c>
      <c r="CD11" s="74">
        <f t="shared" ref="CD11" si="8">(((BX11*2)+(BZ11*1)+(CB11*0)))/COUNTA($BE11:$BW11)</f>
        <v>1.8421052631578947</v>
      </c>
      <c r="CE11" s="196" t="str">
        <f t="shared" ref="CE11" si="9">IF(CD11&gt;=1.6,"Đạt mục tiêu",IF(CD11&gt;=1,"Cần cố gắng","Chưa đạt"))</f>
        <v>Đạt mục tiêu</v>
      </c>
    </row>
    <row r="12" spans="1:83" s="68" customFormat="1" ht="72" hidden="1" customHeight="1">
      <c r="A12" s="15">
        <v>5</v>
      </c>
      <c r="B12" s="128">
        <v>5</v>
      </c>
      <c r="C12" s="61" t="s">
        <v>23</v>
      </c>
      <c r="D12" s="62" t="s">
        <v>11</v>
      </c>
      <c r="E12" s="63" t="s">
        <v>136</v>
      </c>
      <c r="F12" s="8" t="s">
        <v>14</v>
      </c>
      <c r="G12" s="63" t="s">
        <v>156</v>
      </c>
      <c r="H12" s="64" t="s">
        <v>149</v>
      </c>
      <c r="I12" s="16" t="s">
        <v>83</v>
      </c>
      <c r="J12" s="9" t="s">
        <v>8</v>
      </c>
      <c r="K12" s="65"/>
      <c r="L12" s="65" t="s">
        <v>13</v>
      </c>
      <c r="M12" s="65"/>
      <c r="N12" s="65"/>
      <c r="O12" s="65"/>
      <c r="P12" s="65"/>
      <c r="Q12" s="65"/>
      <c r="R12" s="65"/>
      <c r="S12" s="65"/>
      <c r="T12" s="65"/>
      <c r="U12" s="60">
        <f t="shared" ref="U12:U33" si="10">COUNTIF(K12:T12,"x")</f>
        <v>1</v>
      </c>
      <c r="V12" s="65"/>
      <c r="W12" s="65"/>
      <c r="X12" s="65"/>
      <c r="Y12" s="65"/>
      <c r="Z12" s="65"/>
      <c r="AA12" s="65"/>
      <c r="AB12" s="65"/>
      <c r="AC12" s="65"/>
      <c r="AD12" s="65"/>
      <c r="AE12" s="65"/>
      <c r="AF12" s="65"/>
      <c r="AG12" s="66"/>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7"/>
      <c r="BW12" s="67"/>
      <c r="BX12" s="65"/>
      <c r="BY12" s="65"/>
      <c r="BZ12" s="65"/>
      <c r="CA12" s="65"/>
      <c r="CB12" s="65"/>
      <c r="CC12" s="65"/>
      <c r="CD12" s="65"/>
      <c r="CE12" s="65"/>
    </row>
    <row r="13" spans="1:83" s="68" customFormat="1" ht="132.75" hidden="1" customHeight="1">
      <c r="A13" s="15">
        <v>6</v>
      </c>
      <c r="B13" s="128">
        <v>6</v>
      </c>
      <c r="C13" s="61" t="s">
        <v>23</v>
      </c>
      <c r="D13" s="62" t="s">
        <v>11</v>
      </c>
      <c r="E13" s="63" t="s">
        <v>136</v>
      </c>
      <c r="F13" s="8" t="s">
        <v>14</v>
      </c>
      <c r="G13" s="63" t="s">
        <v>157</v>
      </c>
      <c r="H13" s="64" t="s">
        <v>150</v>
      </c>
      <c r="I13" s="16" t="s">
        <v>83</v>
      </c>
      <c r="J13" s="9" t="s">
        <v>8</v>
      </c>
      <c r="K13" s="65"/>
      <c r="L13" s="65"/>
      <c r="M13" s="65" t="s">
        <v>13</v>
      </c>
      <c r="N13" s="65"/>
      <c r="O13" s="65"/>
      <c r="P13" s="65"/>
      <c r="Q13" s="65"/>
      <c r="R13" s="65"/>
      <c r="S13" s="65"/>
      <c r="T13" s="65"/>
      <c r="U13" s="60">
        <f t="shared" si="10"/>
        <v>1</v>
      </c>
      <c r="V13" s="65"/>
      <c r="W13" s="65"/>
      <c r="X13" s="65"/>
      <c r="Y13" s="65"/>
      <c r="Z13" s="65"/>
      <c r="AA13" s="65"/>
      <c r="AB13" s="65"/>
      <c r="AC13" s="65"/>
      <c r="AD13" s="65"/>
      <c r="AE13" s="65"/>
      <c r="AF13" s="65"/>
      <c r="AG13" s="66"/>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7"/>
      <c r="BW13" s="67"/>
      <c r="BX13" s="65"/>
      <c r="BY13" s="65"/>
      <c r="BZ13" s="65"/>
      <c r="CA13" s="65"/>
      <c r="CB13" s="65"/>
      <c r="CC13" s="65"/>
      <c r="CD13" s="65"/>
      <c r="CE13" s="65"/>
    </row>
    <row r="14" spans="1:83" s="68" customFormat="1" ht="107.25" hidden="1" customHeight="1">
      <c r="A14" s="15">
        <v>7</v>
      </c>
      <c r="B14" s="128">
        <v>7</v>
      </c>
      <c r="C14" s="61" t="s">
        <v>23</v>
      </c>
      <c r="D14" s="62" t="s">
        <v>11</v>
      </c>
      <c r="E14" s="63" t="s">
        <v>136</v>
      </c>
      <c r="F14" s="8" t="s">
        <v>14</v>
      </c>
      <c r="G14" s="63" t="s">
        <v>158</v>
      </c>
      <c r="H14" s="64" t="s">
        <v>152</v>
      </c>
      <c r="I14" s="16" t="s">
        <v>83</v>
      </c>
      <c r="J14" s="9" t="s">
        <v>8</v>
      </c>
      <c r="K14" s="65"/>
      <c r="L14" s="65"/>
      <c r="M14" s="65"/>
      <c r="N14" s="65" t="s">
        <v>13</v>
      </c>
      <c r="O14" s="65"/>
      <c r="P14" s="65"/>
      <c r="Q14" s="65"/>
      <c r="R14" s="65"/>
      <c r="S14" s="65"/>
      <c r="T14" s="65"/>
      <c r="U14" s="60">
        <f t="shared" si="10"/>
        <v>1</v>
      </c>
      <c r="V14" s="65"/>
      <c r="W14" s="65"/>
      <c r="X14" s="65"/>
      <c r="Y14" s="65"/>
      <c r="Z14" s="65"/>
      <c r="AA14" s="65"/>
      <c r="AB14" s="65"/>
      <c r="AC14" s="65"/>
      <c r="AD14" s="65"/>
      <c r="AE14" s="65"/>
      <c r="AF14" s="65"/>
      <c r="AG14" s="66"/>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7"/>
      <c r="BW14" s="67"/>
      <c r="BX14" s="65"/>
      <c r="BY14" s="65"/>
      <c r="BZ14" s="65"/>
      <c r="CA14" s="65"/>
      <c r="CB14" s="65"/>
      <c r="CC14" s="65"/>
      <c r="CD14" s="65"/>
      <c r="CE14" s="65"/>
    </row>
    <row r="15" spans="1:83" s="68" customFormat="1" ht="56.25" hidden="1" customHeight="1">
      <c r="A15" s="15">
        <v>8</v>
      </c>
      <c r="B15" s="128">
        <v>8</v>
      </c>
      <c r="C15" s="61" t="s">
        <v>23</v>
      </c>
      <c r="D15" s="62" t="s">
        <v>11</v>
      </c>
      <c r="E15" s="63" t="s">
        <v>136</v>
      </c>
      <c r="F15" s="8" t="s">
        <v>14</v>
      </c>
      <c r="G15" s="63" t="s">
        <v>159</v>
      </c>
      <c r="H15" s="64" t="s">
        <v>151</v>
      </c>
      <c r="I15" s="16" t="s">
        <v>83</v>
      </c>
      <c r="J15" s="9" t="s">
        <v>8</v>
      </c>
      <c r="K15" s="65"/>
      <c r="L15" s="65"/>
      <c r="M15" s="65"/>
      <c r="N15" s="65"/>
      <c r="O15" s="65" t="s">
        <v>13</v>
      </c>
      <c r="P15" s="65"/>
      <c r="Q15" s="65"/>
      <c r="R15" s="65"/>
      <c r="S15" s="65"/>
      <c r="T15" s="65"/>
      <c r="U15" s="60">
        <f t="shared" si="10"/>
        <v>1</v>
      </c>
      <c r="V15" s="65"/>
      <c r="W15" s="65"/>
      <c r="X15" s="65"/>
      <c r="Y15" s="65"/>
      <c r="Z15" s="65"/>
      <c r="AA15" s="65"/>
      <c r="AB15" s="65"/>
      <c r="AC15" s="65"/>
      <c r="AD15" s="65"/>
      <c r="AE15" s="65"/>
      <c r="AF15" s="65"/>
      <c r="AG15" s="66"/>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7"/>
      <c r="BW15" s="67"/>
      <c r="BX15" s="65"/>
      <c r="BY15" s="65"/>
      <c r="BZ15" s="65"/>
      <c r="CA15" s="65"/>
      <c r="CB15" s="65"/>
      <c r="CC15" s="65"/>
      <c r="CD15" s="65"/>
      <c r="CE15" s="65"/>
    </row>
    <row r="16" spans="1:83" s="68" customFormat="1" ht="56.25" hidden="1" customHeight="1">
      <c r="A16" s="15">
        <v>9</v>
      </c>
      <c r="B16" s="128">
        <v>9</v>
      </c>
      <c r="C16" s="61" t="s">
        <v>23</v>
      </c>
      <c r="D16" s="62" t="s">
        <v>11</v>
      </c>
      <c r="E16" s="63" t="s">
        <v>136</v>
      </c>
      <c r="F16" s="8" t="s">
        <v>14</v>
      </c>
      <c r="G16" s="63" t="s">
        <v>160</v>
      </c>
      <c r="H16" s="64" t="s">
        <v>153</v>
      </c>
      <c r="I16" s="16" t="s">
        <v>83</v>
      </c>
      <c r="J16" s="9" t="s">
        <v>8</v>
      </c>
      <c r="K16" s="65"/>
      <c r="L16" s="65"/>
      <c r="M16" s="65"/>
      <c r="N16" s="65"/>
      <c r="O16" s="65"/>
      <c r="P16" s="65" t="s">
        <v>13</v>
      </c>
      <c r="Q16" s="65"/>
      <c r="R16" s="65"/>
      <c r="S16" s="65"/>
      <c r="T16" s="65"/>
      <c r="U16" s="60">
        <f t="shared" si="10"/>
        <v>1</v>
      </c>
      <c r="V16" s="65"/>
      <c r="W16" s="65"/>
      <c r="X16" s="65"/>
      <c r="Y16" s="65"/>
      <c r="Z16" s="65"/>
      <c r="AA16" s="65"/>
      <c r="AB16" s="65"/>
      <c r="AC16" s="65"/>
      <c r="AD16" s="65"/>
      <c r="AE16" s="65"/>
      <c r="AF16" s="65"/>
      <c r="AG16" s="66"/>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7"/>
      <c r="BW16" s="67"/>
      <c r="BX16" s="65"/>
      <c r="BY16" s="65"/>
      <c r="BZ16" s="65"/>
      <c r="CA16" s="65"/>
      <c r="CB16" s="65"/>
      <c r="CC16" s="65"/>
      <c r="CD16" s="65"/>
      <c r="CE16" s="65"/>
    </row>
    <row r="17" spans="1:84" s="68" customFormat="1" ht="56.25" hidden="1" customHeight="1">
      <c r="A17" s="15">
        <v>10</v>
      </c>
      <c r="B17" s="128"/>
      <c r="C17" s="61" t="s">
        <v>23</v>
      </c>
      <c r="D17" s="62" t="s">
        <v>11</v>
      </c>
      <c r="E17" s="61" t="s">
        <v>23</v>
      </c>
      <c r="F17" s="8"/>
      <c r="G17" s="63" t="s">
        <v>161</v>
      </c>
      <c r="H17" s="64" t="s">
        <v>154</v>
      </c>
      <c r="I17" s="16"/>
      <c r="J17" s="9"/>
      <c r="K17" s="65"/>
      <c r="L17" s="65"/>
      <c r="M17" s="65"/>
      <c r="N17" s="65"/>
      <c r="O17" s="65"/>
      <c r="P17" s="65"/>
      <c r="Q17" s="65" t="s">
        <v>13</v>
      </c>
      <c r="R17" s="65"/>
      <c r="S17" s="65"/>
      <c r="T17" s="65"/>
      <c r="U17" s="60"/>
      <c r="V17" s="65"/>
      <c r="W17" s="65"/>
      <c r="X17" s="65"/>
      <c r="Y17" s="65"/>
      <c r="Z17" s="65"/>
      <c r="AA17" s="65"/>
      <c r="AB17" s="65"/>
      <c r="AC17" s="65"/>
      <c r="AD17" s="65"/>
      <c r="AE17" s="65"/>
      <c r="AF17" s="65"/>
      <c r="AG17" s="66"/>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7"/>
      <c r="BW17" s="67"/>
      <c r="BX17" s="65"/>
      <c r="BY17" s="65"/>
      <c r="BZ17" s="65"/>
      <c r="CA17" s="65"/>
      <c r="CB17" s="65"/>
      <c r="CC17" s="65"/>
      <c r="CD17" s="65"/>
      <c r="CE17" s="65"/>
    </row>
    <row r="18" spans="1:84" s="68" customFormat="1" ht="56.25" hidden="1" customHeight="1">
      <c r="A18" s="15">
        <v>10</v>
      </c>
      <c r="B18" s="128">
        <v>10</v>
      </c>
      <c r="C18" s="61" t="s">
        <v>23</v>
      </c>
      <c r="D18" s="62" t="s">
        <v>11</v>
      </c>
      <c r="E18" s="61" t="s">
        <v>23</v>
      </c>
      <c r="F18" s="8" t="s">
        <v>14</v>
      </c>
      <c r="G18" s="63" t="s">
        <v>161</v>
      </c>
      <c r="H18" s="64" t="s">
        <v>593</v>
      </c>
      <c r="I18" s="16" t="s">
        <v>83</v>
      </c>
      <c r="J18" s="9" t="s">
        <v>8</v>
      </c>
      <c r="K18" s="65"/>
      <c r="L18" s="65"/>
      <c r="M18" s="65"/>
      <c r="N18" s="65"/>
      <c r="O18" s="65"/>
      <c r="P18" s="65"/>
      <c r="Q18" s="65"/>
      <c r="R18" s="65" t="s">
        <v>13</v>
      </c>
      <c r="S18" s="65"/>
      <c r="T18" s="65"/>
      <c r="U18" s="60">
        <f t="shared" si="10"/>
        <v>1</v>
      </c>
      <c r="V18" s="65"/>
      <c r="W18" s="65"/>
      <c r="X18" s="65"/>
      <c r="Y18" s="65"/>
      <c r="Z18" s="65"/>
      <c r="AA18" s="65"/>
      <c r="AB18" s="65"/>
      <c r="AC18" s="65"/>
      <c r="AD18" s="65"/>
      <c r="AE18" s="65"/>
      <c r="AF18" s="65"/>
      <c r="AG18" s="66"/>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7"/>
      <c r="BW18" s="67"/>
      <c r="BX18" s="65"/>
      <c r="BY18" s="65"/>
      <c r="BZ18" s="65"/>
      <c r="CA18" s="65"/>
      <c r="CB18" s="65"/>
      <c r="CC18" s="65"/>
      <c r="CD18" s="65"/>
      <c r="CE18" s="65"/>
    </row>
    <row r="19" spans="1:84" s="68" customFormat="1" ht="138.75" hidden="1" customHeight="1">
      <c r="A19" s="15">
        <v>11</v>
      </c>
      <c r="B19" s="128">
        <v>11</v>
      </c>
      <c r="C19" s="61" t="s">
        <v>23</v>
      </c>
      <c r="D19" s="62" t="s">
        <v>11</v>
      </c>
      <c r="E19" s="61" t="s">
        <v>23</v>
      </c>
      <c r="F19" s="8" t="s">
        <v>14</v>
      </c>
      <c r="G19" s="63" t="s">
        <v>162</v>
      </c>
      <c r="H19" s="64" t="s">
        <v>594</v>
      </c>
      <c r="I19" s="16" t="s">
        <v>83</v>
      </c>
      <c r="J19" s="9" t="s">
        <v>8</v>
      </c>
      <c r="K19" s="65"/>
      <c r="L19" s="65"/>
      <c r="M19" s="65"/>
      <c r="N19" s="65"/>
      <c r="O19" s="65"/>
      <c r="P19" s="65"/>
      <c r="Q19" s="65"/>
      <c r="R19" s="65"/>
      <c r="S19" s="65" t="s">
        <v>13</v>
      </c>
      <c r="T19" s="65"/>
      <c r="U19" s="60">
        <f t="shared" si="10"/>
        <v>1</v>
      </c>
      <c r="V19" s="65"/>
      <c r="W19" s="65"/>
      <c r="X19" s="65"/>
      <c r="Y19" s="65"/>
      <c r="Z19" s="65"/>
      <c r="AA19" s="65"/>
      <c r="AB19" s="65"/>
      <c r="AC19" s="65"/>
      <c r="AD19" s="65"/>
      <c r="AE19" s="65"/>
      <c r="AF19" s="65"/>
      <c r="AG19" s="66"/>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7"/>
      <c r="BW19" s="67"/>
      <c r="BX19" s="65"/>
      <c r="BY19" s="65"/>
      <c r="BZ19" s="65"/>
      <c r="CA19" s="65"/>
      <c r="CB19" s="65"/>
      <c r="CC19" s="65"/>
      <c r="CD19" s="65"/>
      <c r="CE19" s="65"/>
    </row>
    <row r="20" spans="1:84" s="68" customFormat="1" ht="83.25" hidden="1" customHeight="1">
      <c r="A20" s="15">
        <v>12</v>
      </c>
      <c r="B20" s="128">
        <v>12</v>
      </c>
      <c r="C20" s="61" t="s">
        <v>23</v>
      </c>
      <c r="D20" s="62" t="s">
        <v>11</v>
      </c>
      <c r="E20" s="61" t="s">
        <v>23</v>
      </c>
      <c r="F20" s="8" t="s">
        <v>14</v>
      </c>
      <c r="G20" s="63" t="s">
        <v>163</v>
      </c>
      <c r="H20" s="64" t="s">
        <v>595</v>
      </c>
      <c r="I20" s="16" t="s">
        <v>83</v>
      </c>
      <c r="J20" s="9" t="s">
        <v>8</v>
      </c>
      <c r="K20" s="65"/>
      <c r="L20" s="65"/>
      <c r="M20" s="65"/>
      <c r="N20" s="65"/>
      <c r="O20" s="65"/>
      <c r="P20" s="65"/>
      <c r="Q20" s="65"/>
      <c r="R20" s="65"/>
      <c r="S20" s="65"/>
      <c r="T20" s="65" t="s">
        <v>13</v>
      </c>
      <c r="U20" s="60">
        <f t="shared" si="10"/>
        <v>1</v>
      </c>
      <c r="V20" s="65"/>
      <c r="W20" s="65"/>
      <c r="X20" s="65"/>
      <c r="Y20" s="65"/>
      <c r="Z20" s="65"/>
      <c r="AA20" s="65"/>
      <c r="AB20" s="65"/>
      <c r="AC20" s="65"/>
      <c r="AD20" s="65"/>
      <c r="AE20" s="65"/>
      <c r="AF20" s="65"/>
      <c r="AG20" s="66"/>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7"/>
      <c r="BW20" s="67"/>
      <c r="BX20" s="65"/>
      <c r="BY20" s="65"/>
      <c r="BZ20" s="65"/>
      <c r="CA20" s="65"/>
      <c r="CB20" s="65"/>
      <c r="CC20" s="65"/>
      <c r="CD20" s="65"/>
      <c r="CE20" s="65"/>
    </row>
    <row r="21" spans="1:84" s="2" customFormat="1" ht="46.5" customHeight="1">
      <c r="A21" s="15">
        <v>13</v>
      </c>
      <c r="B21" s="128">
        <v>13</v>
      </c>
      <c r="C21" s="293" t="s">
        <v>24</v>
      </c>
      <c r="D21" s="282"/>
      <c r="E21" s="283"/>
      <c r="F21" s="6" t="s">
        <v>176</v>
      </c>
      <c r="G21" s="6" t="s">
        <v>176</v>
      </c>
      <c r="H21" s="6" t="s">
        <v>176</v>
      </c>
      <c r="I21" s="6" t="s">
        <v>176</v>
      </c>
      <c r="J21" s="6" t="s">
        <v>176</v>
      </c>
      <c r="K21" s="6" t="s">
        <v>176</v>
      </c>
      <c r="L21" s="6" t="s">
        <v>176</v>
      </c>
      <c r="M21" s="6" t="s">
        <v>176</v>
      </c>
      <c r="N21" s="6" t="s">
        <v>176</v>
      </c>
      <c r="O21" s="6" t="s">
        <v>176</v>
      </c>
      <c r="P21" s="6" t="s">
        <v>176</v>
      </c>
      <c r="Q21" s="6" t="s">
        <v>176</v>
      </c>
      <c r="R21" s="6"/>
      <c r="S21" s="6" t="s">
        <v>176</v>
      </c>
      <c r="T21" s="6" t="s">
        <v>176</v>
      </c>
      <c r="U21" s="6" t="s">
        <v>176</v>
      </c>
      <c r="V21" s="6" t="s">
        <v>176</v>
      </c>
      <c r="W21" s="6" t="s">
        <v>176</v>
      </c>
      <c r="X21" s="6" t="s">
        <v>176</v>
      </c>
      <c r="Y21" s="6" t="s">
        <v>176</v>
      </c>
      <c r="Z21" s="6" t="s">
        <v>176</v>
      </c>
      <c r="AA21" s="6" t="s">
        <v>176</v>
      </c>
      <c r="AB21" s="6" t="s">
        <v>176</v>
      </c>
      <c r="AC21" s="6" t="s">
        <v>176</v>
      </c>
      <c r="AD21" s="6" t="s">
        <v>176</v>
      </c>
      <c r="AE21" s="6" t="s">
        <v>176</v>
      </c>
      <c r="AF21" s="6" t="s">
        <v>176</v>
      </c>
      <c r="AG21" s="6" t="s">
        <v>176</v>
      </c>
      <c r="AH21" s="6" t="s">
        <v>176</v>
      </c>
      <c r="AI21" s="6" t="s">
        <v>176</v>
      </c>
      <c r="AJ21" s="6" t="s">
        <v>176</v>
      </c>
      <c r="AK21" s="6" t="s">
        <v>176</v>
      </c>
      <c r="AL21" s="6" t="s">
        <v>176</v>
      </c>
      <c r="AM21" s="6"/>
      <c r="AN21" s="6"/>
      <c r="AO21" s="6" t="s">
        <v>176</v>
      </c>
      <c r="AP21" s="6" t="s">
        <v>176</v>
      </c>
      <c r="AQ21" s="6" t="s">
        <v>176</v>
      </c>
      <c r="AR21" s="6" t="s">
        <v>176</v>
      </c>
      <c r="AS21" s="6" t="s">
        <v>176</v>
      </c>
      <c r="AT21" s="6" t="s">
        <v>176</v>
      </c>
      <c r="AU21" s="6" t="s">
        <v>176</v>
      </c>
      <c r="AV21" s="6" t="s">
        <v>176</v>
      </c>
      <c r="AW21" s="6" t="s">
        <v>176</v>
      </c>
      <c r="AX21" s="6"/>
      <c r="AY21" s="6"/>
      <c r="AZ21" s="6" t="s">
        <v>176</v>
      </c>
      <c r="BA21" s="6"/>
      <c r="BB21" s="6" t="s">
        <v>176</v>
      </c>
      <c r="BC21" s="6"/>
      <c r="BD21" s="6" t="s">
        <v>176</v>
      </c>
      <c r="BE21" s="6" t="s">
        <v>176</v>
      </c>
      <c r="BF21" s="6" t="s">
        <v>176</v>
      </c>
      <c r="BG21" s="6" t="s">
        <v>176</v>
      </c>
      <c r="BH21" s="6" t="s">
        <v>176</v>
      </c>
      <c r="BI21" s="6" t="s">
        <v>176</v>
      </c>
      <c r="BJ21" s="6" t="s">
        <v>176</v>
      </c>
      <c r="BK21" s="6" t="s">
        <v>176</v>
      </c>
      <c r="BL21" s="6" t="s">
        <v>176</v>
      </c>
      <c r="BM21" s="6"/>
      <c r="BN21" s="6"/>
      <c r="BO21" s="6"/>
      <c r="BP21" s="6"/>
      <c r="BQ21" s="6" t="s">
        <v>176</v>
      </c>
      <c r="BR21" s="6" t="s">
        <v>176</v>
      </c>
      <c r="BS21" s="6" t="s">
        <v>176</v>
      </c>
      <c r="BT21" s="6" t="s">
        <v>176</v>
      </c>
      <c r="BU21" s="6" t="s">
        <v>176</v>
      </c>
      <c r="BV21" s="6" t="s">
        <v>176</v>
      </c>
      <c r="BW21" s="6" t="s">
        <v>176</v>
      </c>
      <c r="BX21" s="6" t="s">
        <v>176</v>
      </c>
      <c r="BY21" s="6" t="s">
        <v>176</v>
      </c>
      <c r="BZ21" s="6" t="s">
        <v>176</v>
      </c>
      <c r="CA21" s="6" t="s">
        <v>176</v>
      </c>
      <c r="CB21" s="6" t="s">
        <v>176</v>
      </c>
      <c r="CC21" s="6" t="s">
        <v>176</v>
      </c>
      <c r="CD21" s="6" t="s">
        <v>176</v>
      </c>
      <c r="CE21" s="6" t="s">
        <v>176</v>
      </c>
    </row>
    <row r="22" spans="1:84" s="2" customFormat="1" ht="42" customHeight="1">
      <c r="A22" s="15">
        <v>14</v>
      </c>
      <c r="B22" s="128">
        <v>14</v>
      </c>
      <c r="C22" s="293" t="s">
        <v>26</v>
      </c>
      <c r="D22" s="282"/>
      <c r="E22" s="283"/>
      <c r="F22" s="6" t="s">
        <v>176</v>
      </c>
      <c r="G22" s="6" t="s">
        <v>176</v>
      </c>
      <c r="H22" s="6" t="s">
        <v>176</v>
      </c>
      <c r="I22" s="6" t="s">
        <v>176</v>
      </c>
      <c r="J22" s="6" t="s">
        <v>176</v>
      </c>
      <c r="K22" s="6" t="s">
        <v>176</v>
      </c>
      <c r="L22" s="6" t="s">
        <v>176</v>
      </c>
      <c r="M22" s="6" t="s">
        <v>176</v>
      </c>
      <c r="N22" s="6" t="s">
        <v>176</v>
      </c>
      <c r="O22" s="6" t="s">
        <v>176</v>
      </c>
      <c r="P22" s="6" t="s">
        <v>176</v>
      </c>
      <c r="Q22" s="6" t="s">
        <v>176</v>
      </c>
      <c r="R22" s="6"/>
      <c r="S22" s="6" t="s">
        <v>176</v>
      </c>
      <c r="T22" s="6" t="s">
        <v>176</v>
      </c>
      <c r="U22" s="6" t="s">
        <v>176</v>
      </c>
      <c r="V22" s="6" t="s">
        <v>176</v>
      </c>
      <c r="W22" s="6" t="s">
        <v>176</v>
      </c>
      <c r="X22" s="6" t="s">
        <v>176</v>
      </c>
      <c r="Y22" s="6" t="s">
        <v>176</v>
      </c>
      <c r="Z22" s="6" t="s">
        <v>176</v>
      </c>
      <c r="AA22" s="6" t="s">
        <v>176</v>
      </c>
      <c r="AB22" s="6" t="s">
        <v>176</v>
      </c>
      <c r="AC22" s="6" t="s">
        <v>176</v>
      </c>
      <c r="AD22" s="6" t="s">
        <v>176</v>
      </c>
      <c r="AE22" s="6" t="s">
        <v>176</v>
      </c>
      <c r="AF22" s="6" t="s">
        <v>176</v>
      </c>
      <c r="AG22" s="6" t="s">
        <v>176</v>
      </c>
      <c r="AH22" s="6" t="s">
        <v>176</v>
      </c>
      <c r="AI22" s="6" t="s">
        <v>176</v>
      </c>
      <c r="AJ22" s="6" t="s">
        <v>176</v>
      </c>
      <c r="AK22" s="6" t="s">
        <v>176</v>
      </c>
      <c r="AL22" s="6" t="s">
        <v>176</v>
      </c>
      <c r="AM22" s="6"/>
      <c r="AN22" s="6"/>
      <c r="AO22" s="6" t="s">
        <v>176</v>
      </c>
      <c r="AP22" s="6" t="s">
        <v>176</v>
      </c>
      <c r="AQ22" s="6" t="s">
        <v>176</v>
      </c>
      <c r="AR22" s="6" t="s">
        <v>176</v>
      </c>
      <c r="AS22" s="6" t="s">
        <v>176</v>
      </c>
      <c r="AT22" s="6" t="s">
        <v>176</v>
      </c>
      <c r="AU22" s="6" t="s">
        <v>176</v>
      </c>
      <c r="AV22" s="6" t="s">
        <v>176</v>
      </c>
      <c r="AW22" s="6" t="s">
        <v>176</v>
      </c>
      <c r="AX22" s="6"/>
      <c r="AY22" s="6"/>
      <c r="AZ22" s="6" t="s">
        <v>176</v>
      </c>
      <c r="BA22" s="6"/>
      <c r="BB22" s="6" t="s">
        <v>176</v>
      </c>
      <c r="BC22" s="6"/>
      <c r="BD22" s="6" t="s">
        <v>176</v>
      </c>
      <c r="BE22" s="6" t="s">
        <v>176</v>
      </c>
      <c r="BF22" s="6" t="s">
        <v>176</v>
      </c>
      <c r="BG22" s="6" t="s">
        <v>176</v>
      </c>
      <c r="BH22" s="6" t="s">
        <v>176</v>
      </c>
      <c r="BI22" s="6" t="s">
        <v>176</v>
      </c>
      <c r="BJ22" s="6" t="s">
        <v>176</v>
      </c>
      <c r="BK22" s="6" t="s">
        <v>176</v>
      </c>
      <c r="BL22" s="6" t="s">
        <v>176</v>
      </c>
      <c r="BM22" s="6"/>
      <c r="BN22" s="6"/>
      <c r="BO22" s="6"/>
      <c r="BP22" s="6"/>
      <c r="BQ22" s="6" t="s">
        <v>176</v>
      </c>
      <c r="BR22" s="6" t="s">
        <v>176</v>
      </c>
      <c r="BS22" s="6" t="s">
        <v>176</v>
      </c>
      <c r="BT22" s="6" t="s">
        <v>176</v>
      </c>
      <c r="BU22" s="6" t="s">
        <v>176</v>
      </c>
      <c r="BV22" s="6" t="s">
        <v>176</v>
      </c>
      <c r="BW22" s="6" t="s">
        <v>176</v>
      </c>
      <c r="BX22" s="6" t="s">
        <v>176</v>
      </c>
      <c r="BY22" s="6" t="s">
        <v>176</v>
      </c>
      <c r="BZ22" s="6" t="s">
        <v>176</v>
      </c>
      <c r="CA22" s="6" t="s">
        <v>176</v>
      </c>
      <c r="CB22" s="6" t="s">
        <v>176</v>
      </c>
      <c r="CC22" s="6" t="s">
        <v>176</v>
      </c>
      <c r="CD22" s="6" t="s">
        <v>176</v>
      </c>
      <c r="CE22" s="6" t="s">
        <v>176</v>
      </c>
    </row>
    <row r="23" spans="1:84" ht="66" customHeight="1">
      <c r="A23" s="187">
        <v>15</v>
      </c>
      <c r="B23" s="128">
        <v>15</v>
      </c>
      <c r="C23" s="156" t="s">
        <v>390</v>
      </c>
      <c r="D23" s="71" t="s">
        <v>12</v>
      </c>
      <c r="E23" s="72" t="s">
        <v>391</v>
      </c>
      <c r="F23" s="71" t="s">
        <v>12</v>
      </c>
      <c r="G23" s="161" t="s">
        <v>399</v>
      </c>
      <c r="H23" s="154" t="s">
        <v>400</v>
      </c>
      <c r="I23" s="16" t="s">
        <v>83</v>
      </c>
      <c r="J23" s="9" t="s">
        <v>8</v>
      </c>
      <c r="K23" s="160" t="s">
        <v>13</v>
      </c>
      <c r="L23" s="65"/>
      <c r="M23" s="65"/>
      <c r="N23" s="65"/>
      <c r="O23" s="65"/>
      <c r="P23" s="65"/>
      <c r="Q23" s="65"/>
      <c r="R23" s="65"/>
      <c r="S23" s="65"/>
      <c r="T23" s="65"/>
      <c r="U23" s="60">
        <f t="shared" si="10"/>
        <v>1</v>
      </c>
      <c r="V23" s="158" t="s">
        <v>566</v>
      </c>
      <c r="W23" s="158" t="s">
        <v>569</v>
      </c>
      <c r="X23" s="158" t="s">
        <v>569</v>
      </c>
      <c r="Y23" s="158" t="s">
        <v>569</v>
      </c>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16">
        <v>2</v>
      </c>
      <c r="BF23" s="16">
        <v>2</v>
      </c>
      <c r="BG23" s="16">
        <v>2</v>
      </c>
      <c r="BH23" s="16">
        <v>2</v>
      </c>
      <c r="BI23" s="16">
        <v>2</v>
      </c>
      <c r="BJ23" s="16">
        <v>2</v>
      </c>
      <c r="BK23" s="16">
        <v>1</v>
      </c>
      <c r="BL23" s="16">
        <v>2</v>
      </c>
      <c r="BM23" s="16">
        <v>2</v>
      </c>
      <c r="BN23" s="16">
        <v>2</v>
      </c>
      <c r="BO23" s="16">
        <v>2</v>
      </c>
      <c r="BP23" s="16">
        <v>2</v>
      </c>
      <c r="BQ23" s="16">
        <v>2</v>
      </c>
      <c r="BR23" s="16">
        <v>2</v>
      </c>
      <c r="BS23" s="16">
        <v>2</v>
      </c>
      <c r="BT23" s="16">
        <v>2</v>
      </c>
      <c r="BU23" s="16">
        <v>2</v>
      </c>
      <c r="BV23" s="16">
        <v>2</v>
      </c>
      <c r="BW23" s="16">
        <v>1</v>
      </c>
      <c r="BX23" s="74">
        <f t="shared" ref="BX23" si="11">COUNTIF($BE23:$BW23,2)</f>
        <v>17</v>
      </c>
      <c r="BY23" s="75">
        <f t="shared" ref="BY23" si="12">BX23/COUNTA($BE23:$BW23)</f>
        <v>0.89473684210526316</v>
      </c>
      <c r="BZ23" s="74">
        <f t="shared" ref="BZ23" si="13">COUNTIF($BE23:$BW23,1)</f>
        <v>2</v>
      </c>
      <c r="CA23" s="75">
        <f t="shared" ref="CA23" si="14">BZ23/COUNTA($BE23:$BW23)</f>
        <v>0.10526315789473684</v>
      </c>
      <c r="CB23" s="74">
        <f t="shared" ref="CB23" si="15">COUNTIF($BE23:$BW23,0)</f>
        <v>0</v>
      </c>
      <c r="CC23" s="75">
        <f t="shared" ref="CC23" si="16">CB23/COUNTA($BE23:$BW23)</f>
        <v>0</v>
      </c>
      <c r="CD23" s="74">
        <f t="shared" ref="CD23" si="17">(((BX23*2)+(BZ23*1)+(CB23*0)))/COUNTA($BE23:$BW23)</f>
        <v>1.8947368421052631</v>
      </c>
      <c r="CE23" s="196" t="str">
        <f t="shared" ref="CE23" si="18">IF(CD23&gt;=1.6,"Đạt mục tiêu",IF(CD23&gt;=1,"Cần cố gắng","Chưa đạt"))</f>
        <v>Đạt mục tiêu</v>
      </c>
    </row>
    <row r="24" spans="1:84" s="68" customFormat="1" ht="31.5" hidden="1">
      <c r="A24" s="15">
        <v>16</v>
      </c>
      <c r="B24" s="128">
        <v>16</v>
      </c>
      <c r="C24" s="72" t="s">
        <v>392</v>
      </c>
      <c r="D24" s="71" t="s">
        <v>11</v>
      </c>
      <c r="E24" s="72" t="s">
        <v>393</v>
      </c>
      <c r="F24" s="71" t="s">
        <v>14</v>
      </c>
      <c r="G24" s="72" t="s">
        <v>393</v>
      </c>
      <c r="H24" s="61" t="s">
        <v>398</v>
      </c>
      <c r="I24" s="16" t="s">
        <v>137</v>
      </c>
      <c r="J24" s="9" t="s">
        <v>8</v>
      </c>
      <c r="K24" s="65"/>
      <c r="L24" s="65"/>
      <c r="M24" s="65"/>
      <c r="N24" s="65" t="s">
        <v>13</v>
      </c>
      <c r="O24" s="65"/>
      <c r="P24" s="65"/>
      <c r="Q24" s="65"/>
      <c r="R24" s="65"/>
      <c r="S24" s="65"/>
      <c r="T24" s="65"/>
      <c r="U24" s="60">
        <f t="shared" si="10"/>
        <v>1</v>
      </c>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7"/>
      <c r="BW24" s="67"/>
      <c r="BX24" s="65"/>
      <c r="BY24" s="65"/>
      <c r="BZ24" s="65"/>
      <c r="CA24" s="65"/>
      <c r="CB24" s="65"/>
      <c r="CC24" s="65"/>
      <c r="CD24" s="65"/>
      <c r="CE24" s="65"/>
      <c r="CF24" s="68" t="s">
        <v>13</v>
      </c>
    </row>
    <row r="25" spans="1:84" s="68" customFormat="1" ht="31.5" hidden="1">
      <c r="A25" s="15">
        <v>17</v>
      </c>
      <c r="B25" s="128">
        <v>17</v>
      </c>
      <c r="C25" s="70" t="s">
        <v>394</v>
      </c>
      <c r="D25" s="71" t="s">
        <v>12</v>
      </c>
      <c r="E25" s="72" t="s">
        <v>395</v>
      </c>
      <c r="F25" s="71" t="s">
        <v>14</v>
      </c>
      <c r="G25" s="72" t="s">
        <v>395</v>
      </c>
      <c r="H25" s="61" t="s">
        <v>401</v>
      </c>
      <c r="I25" s="16" t="s">
        <v>137</v>
      </c>
      <c r="J25" s="9" t="s">
        <v>8</v>
      </c>
      <c r="K25" s="65"/>
      <c r="L25" s="65"/>
      <c r="M25" s="65"/>
      <c r="N25" s="65" t="s">
        <v>13</v>
      </c>
      <c r="O25" s="65"/>
      <c r="P25" s="65"/>
      <c r="Q25" s="65"/>
      <c r="R25" s="65"/>
      <c r="S25" s="65"/>
      <c r="T25" s="65"/>
      <c r="U25" s="60">
        <f t="shared" si="10"/>
        <v>1</v>
      </c>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7"/>
      <c r="BW25" s="67"/>
      <c r="BX25" s="65"/>
      <c r="BY25" s="65"/>
      <c r="BZ25" s="65"/>
      <c r="CA25" s="65"/>
      <c r="CB25" s="65"/>
      <c r="CC25" s="65"/>
      <c r="CD25" s="65"/>
      <c r="CE25" s="65"/>
      <c r="CF25" s="68" t="s">
        <v>13</v>
      </c>
    </row>
    <row r="26" spans="1:84" s="68" customFormat="1" ht="60" hidden="1">
      <c r="A26" s="15"/>
      <c r="B26" s="128"/>
      <c r="C26" s="70" t="s">
        <v>396</v>
      </c>
      <c r="D26" s="71"/>
      <c r="E26" s="72"/>
      <c r="F26" s="71"/>
      <c r="G26" s="72"/>
      <c r="H26" s="61" t="s">
        <v>596</v>
      </c>
      <c r="I26" s="16"/>
      <c r="J26" s="9"/>
      <c r="K26" s="65"/>
      <c r="L26" s="65"/>
      <c r="M26" s="65"/>
      <c r="N26" s="65"/>
      <c r="O26" s="65"/>
      <c r="P26" s="65"/>
      <c r="Q26" s="65"/>
      <c r="R26" s="65" t="s">
        <v>13</v>
      </c>
      <c r="S26" s="65"/>
      <c r="T26" s="65"/>
      <c r="U26" s="60"/>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7"/>
      <c r="BW26" s="67"/>
      <c r="BX26" s="65"/>
      <c r="BY26" s="65"/>
      <c r="BZ26" s="65"/>
      <c r="CA26" s="65"/>
      <c r="CB26" s="65"/>
      <c r="CC26" s="65"/>
      <c r="CD26" s="65"/>
      <c r="CE26" s="65"/>
    </row>
    <row r="27" spans="1:84" s="68" customFormat="1" ht="94.5" hidden="1">
      <c r="A27" s="15">
        <v>18</v>
      </c>
      <c r="B27" s="128">
        <v>18</v>
      </c>
      <c r="C27" s="70" t="s">
        <v>396</v>
      </c>
      <c r="D27" s="71" t="s">
        <v>12</v>
      </c>
      <c r="E27" s="97" t="s">
        <v>397</v>
      </c>
      <c r="F27" s="71" t="s">
        <v>14</v>
      </c>
      <c r="G27" s="66" t="s">
        <v>402</v>
      </c>
      <c r="H27" s="61" t="s">
        <v>596</v>
      </c>
      <c r="I27" s="16" t="s">
        <v>137</v>
      </c>
      <c r="J27" s="9" t="s">
        <v>8</v>
      </c>
      <c r="K27" s="65"/>
      <c r="L27" s="65"/>
      <c r="M27" s="65"/>
      <c r="N27" s="65" t="s">
        <v>13</v>
      </c>
      <c r="O27" s="65"/>
      <c r="P27" s="65"/>
      <c r="Q27" s="65"/>
      <c r="R27" s="65"/>
      <c r="S27" s="65"/>
      <c r="T27" s="65"/>
      <c r="U27" s="60">
        <f t="shared" si="10"/>
        <v>1</v>
      </c>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7"/>
      <c r="BW27" s="67"/>
      <c r="BX27" s="65"/>
      <c r="BY27" s="65"/>
      <c r="BZ27" s="65"/>
      <c r="CA27" s="65"/>
      <c r="CB27" s="65"/>
      <c r="CC27" s="65"/>
      <c r="CD27" s="65"/>
      <c r="CE27" s="65"/>
      <c r="CF27" s="68" t="s">
        <v>13</v>
      </c>
    </row>
    <row r="28" spans="1:84" s="68" customFormat="1" ht="94.5" hidden="1">
      <c r="A28" s="15">
        <v>19</v>
      </c>
      <c r="B28" s="128">
        <v>19</v>
      </c>
      <c r="C28" s="70" t="s">
        <v>396</v>
      </c>
      <c r="D28" s="71" t="s">
        <v>12</v>
      </c>
      <c r="E28" s="97" t="s">
        <v>397</v>
      </c>
      <c r="F28" s="71" t="s">
        <v>14</v>
      </c>
      <c r="G28" s="66" t="s">
        <v>402</v>
      </c>
      <c r="H28" s="61" t="s">
        <v>574</v>
      </c>
      <c r="I28" s="16" t="s">
        <v>137</v>
      </c>
      <c r="J28" s="9" t="s">
        <v>8</v>
      </c>
      <c r="K28" s="65"/>
      <c r="L28" s="65"/>
      <c r="M28" s="65"/>
      <c r="N28" s="65"/>
      <c r="O28" s="65"/>
      <c r="P28" s="65"/>
      <c r="Q28" s="65"/>
      <c r="R28" s="65"/>
      <c r="S28" s="65"/>
      <c r="T28" s="65" t="s">
        <v>13</v>
      </c>
      <c r="U28" s="60">
        <f t="shared" si="10"/>
        <v>1</v>
      </c>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7"/>
      <c r="BW28" s="67"/>
      <c r="BX28" s="65"/>
      <c r="BY28" s="65"/>
      <c r="BZ28" s="65"/>
      <c r="CA28" s="65"/>
      <c r="CB28" s="65"/>
      <c r="CC28" s="65"/>
      <c r="CD28" s="65"/>
      <c r="CE28" s="65"/>
    </row>
    <row r="29" spans="1:84">
      <c r="A29" s="187">
        <v>20</v>
      </c>
      <c r="B29" s="128">
        <v>20</v>
      </c>
      <c r="C29" s="292" t="s">
        <v>27</v>
      </c>
      <c r="D29" s="282"/>
      <c r="E29" s="283"/>
      <c r="F29" s="6" t="s">
        <v>176</v>
      </c>
      <c r="G29" s="157" t="s">
        <v>176</v>
      </c>
      <c r="H29" s="157" t="s">
        <v>176</v>
      </c>
      <c r="I29" s="6" t="s">
        <v>176</v>
      </c>
      <c r="J29" s="6" t="s">
        <v>176</v>
      </c>
      <c r="K29" s="157" t="s">
        <v>176</v>
      </c>
      <c r="L29" s="6" t="s">
        <v>176</v>
      </c>
      <c r="M29" s="6" t="s">
        <v>176</v>
      </c>
      <c r="N29" s="6" t="s">
        <v>176</v>
      </c>
      <c r="O29" s="6" t="s">
        <v>176</v>
      </c>
      <c r="P29" s="6" t="s">
        <v>176</v>
      </c>
      <c r="Q29" s="6" t="s">
        <v>176</v>
      </c>
      <c r="R29" s="6"/>
      <c r="S29" s="6" t="s">
        <v>176</v>
      </c>
      <c r="T29" s="6" t="s">
        <v>176</v>
      </c>
      <c r="U29" s="6" t="s">
        <v>176</v>
      </c>
      <c r="V29" s="157" t="s">
        <v>176</v>
      </c>
      <c r="W29" s="157" t="s">
        <v>176</v>
      </c>
      <c r="X29" s="157" t="s">
        <v>176</v>
      </c>
      <c r="Y29" s="157" t="s">
        <v>176</v>
      </c>
      <c r="Z29" s="6" t="s">
        <v>176</v>
      </c>
      <c r="AA29" s="6" t="s">
        <v>176</v>
      </c>
      <c r="AB29" s="6" t="s">
        <v>176</v>
      </c>
      <c r="AC29" s="6" t="s">
        <v>176</v>
      </c>
      <c r="AD29" s="6" t="s">
        <v>176</v>
      </c>
      <c r="AE29" s="6" t="s">
        <v>176</v>
      </c>
      <c r="AF29" s="6" t="s">
        <v>176</v>
      </c>
      <c r="AG29" s="6" t="s">
        <v>176</v>
      </c>
      <c r="AH29" s="6" t="s">
        <v>176</v>
      </c>
      <c r="AI29" s="6" t="s">
        <v>176</v>
      </c>
      <c r="AJ29" s="6" t="s">
        <v>176</v>
      </c>
      <c r="AK29" s="6" t="s">
        <v>176</v>
      </c>
      <c r="AL29" s="6" t="s">
        <v>176</v>
      </c>
      <c r="AM29" s="6"/>
      <c r="AN29" s="6"/>
      <c r="AO29" s="6" t="s">
        <v>176</v>
      </c>
      <c r="AP29" s="6" t="s">
        <v>176</v>
      </c>
      <c r="AQ29" s="6" t="s">
        <v>176</v>
      </c>
      <c r="AR29" s="6" t="s">
        <v>176</v>
      </c>
      <c r="AS29" s="6" t="s">
        <v>176</v>
      </c>
      <c r="AT29" s="6" t="s">
        <v>176</v>
      </c>
      <c r="AU29" s="6" t="s">
        <v>176</v>
      </c>
      <c r="AV29" s="6" t="s">
        <v>176</v>
      </c>
      <c r="AW29" s="6" t="s">
        <v>176</v>
      </c>
      <c r="AX29" s="6"/>
      <c r="AY29" s="6"/>
      <c r="AZ29" s="6" t="s">
        <v>176</v>
      </c>
      <c r="BA29" s="6"/>
      <c r="BB29" s="6" t="s">
        <v>176</v>
      </c>
      <c r="BC29" s="6"/>
      <c r="BD29" s="6" t="s">
        <v>176</v>
      </c>
      <c r="BE29" s="65" t="s">
        <v>176</v>
      </c>
      <c r="BF29" s="65" t="s">
        <v>176</v>
      </c>
      <c r="BG29" s="65" t="s">
        <v>176</v>
      </c>
      <c r="BH29" s="65" t="s">
        <v>176</v>
      </c>
      <c r="BI29" s="65" t="s">
        <v>176</v>
      </c>
      <c r="BJ29" s="65" t="s">
        <v>176</v>
      </c>
      <c r="BK29" s="65" t="s">
        <v>176</v>
      </c>
      <c r="BL29" s="65" t="s">
        <v>176</v>
      </c>
      <c r="BM29" s="65"/>
      <c r="BN29" s="65"/>
      <c r="BO29" s="65"/>
      <c r="BP29" s="65"/>
      <c r="BQ29" s="65" t="s">
        <v>176</v>
      </c>
      <c r="BR29" s="65" t="s">
        <v>176</v>
      </c>
      <c r="BS29" s="65" t="s">
        <v>176</v>
      </c>
      <c r="BT29" s="65" t="s">
        <v>176</v>
      </c>
      <c r="BU29" s="65" t="s">
        <v>176</v>
      </c>
      <c r="BV29" s="65" t="s">
        <v>176</v>
      </c>
      <c r="BW29" s="65" t="s">
        <v>176</v>
      </c>
      <c r="BX29" s="65" t="s">
        <v>176</v>
      </c>
      <c r="BY29" s="65" t="s">
        <v>176</v>
      </c>
      <c r="BZ29" s="65" t="s">
        <v>176</v>
      </c>
      <c r="CA29" s="65" t="s">
        <v>176</v>
      </c>
      <c r="CB29" s="65" t="s">
        <v>176</v>
      </c>
      <c r="CC29" s="65" t="s">
        <v>176</v>
      </c>
      <c r="CD29" s="65" t="s">
        <v>176</v>
      </c>
      <c r="CE29" s="65" t="s">
        <v>176</v>
      </c>
    </row>
    <row r="30" spans="1:84" s="68" customFormat="1" ht="45" hidden="1">
      <c r="A30" s="15">
        <v>21</v>
      </c>
      <c r="B30" s="128">
        <v>21</v>
      </c>
      <c r="C30" s="80" t="s">
        <v>403</v>
      </c>
      <c r="D30" s="81" t="s">
        <v>11</v>
      </c>
      <c r="E30" s="80" t="s">
        <v>404</v>
      </c>
      <c r="F30" s="81" t="s">
        <v>14</v>
      </c>
      <c r="G30" s="61" t="s">
        <v>28</v>
      </c>
      <c r="H30" s="118" t="s">
        <v>409</v>
      </c>
      <c r="I30" s="16" t="s">
        <v>137</v>
      </c>
      <c r="J30" s="9" t="s">
        <v>8</v>
      </c>
      <c r="K30" s="65"/>
      <c r="L30" s="65" t="s">
        <v>13</v>
      </c>
      <c r="M30" s="65"/>
      <c r="N30" s="65"/>
      <c r="O30" s="65"/>
      <c r="P30" s="65"/>
      <c r="Q30" s="65"/>
      <c r="R30" s="65"/>
      <c r="S30" s="65"/>
      <c r="T30" s="65"/>
      <c r="U30" s="60">
        <f t="shared" si="10"/>
        <v>1</v>
      </c>
      <c r="V30" s="185"/>
      <c r="W30" s="99"/>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7"/>
      <c r="BW30" s="67"/>
      <c r="BX30" s="65"/>
      <c r="BY30" s="65"/>
      <c r="BZ30" s="65"/>
      <c r="CA30" s="65"/>
      <c r="CB30" s="65"/>
      <c r="CC30" s="65"/>
      <c r="CD30" s="65"/>
      <c r="CE30" s="65"/>
    </row>
    <row r="31" spans="1:84" ht="81.75" customHeight="1">
      <c r="A31" s="187">
        <v>22</v>
      </c>
      <c r="B31" s="128">
        <v>22</v>
      </c>
      <c r="C31" s="156" t="s">
        <v>405</v>
      </c>
      <c r="D31" s="81" t="s">
        <v>11</v>
      </c>
      <c r="E31" s="80" t="s">
        <v>406</v>
      </c>
      <c r="F31" s="81" t="s">
        <v>14</v>
      </c>
      <c r="G31" s="158" t="s">
        <v>406</v>
      </c>
      <c r="H31" s="154" t="s">
        <v>410</v>
      </c>
      <c r="I31" s="16" t="s">
        <v>137</v>
      </c>
      <c r="J31" s="9" t="s">
        <v>8</v>
      </c>
      <c r="K31" s="157" t="s">
        <v>13</v>
      </c>
      <c r="L31" s="65"/>
      <c r="M31" s="65"/>
      <c r="N31" s="65"/>
      <c r="O31" s="65"/>
      <c r="P31" s="65"/>
      <c r="Q31" s="65"/>
      <c r="R31" s="65"/>
      <c r="S31" s="65"/>
      <c r="T31" s="65"/>
      <c r="U31" s="60">
        <f t="shared" si="10"/>
        <v>1</v>
      </c>
      <c r="V31" s="158" t="s">
        <v>569</v>
      </c>
      <c r="W31" s="158" t="s">
        <v>569</v>
      </c>
      <c r="X31" s="158" t="s">
        <v>568</v>
      </c>
      <c r="Y31" s="158" t="s">
        <v>568</v>
      </c>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16">
        <v>2</v>
      </c>
      <c r="BF31" s="16">
        <v>2</v>
      </c>
      <c r="BG31" s="16">
        <v>2</v>
      </c>
      <c r="BH31" s="16">
        <v>2</v>
      </c>
      <c r="BI31" s="16">
        <v>2</v>
      </c>
      <c r="BJ31" s="16">
        <v>2</v>
      </c>
      <c r="BK31" s="16">
        <v>2</v>
      </c>
      <c r="BL31" s="16">
        <v>2</v>
      </c>
      <c r="BM31" s="16">
        <v>2</v>
      </c>
      <c r="BN31" s="16">
        <v>2</v>
      </c>
      <c r="BO31" s="16">
        <v>2</v>
      </c>
      <c r="BP31" s="16">
        <v>2</v>
      </c>
      <c r="BQ31" s="16">
        <v>2</v>
      </c>
      <c r="BR31" s="16">
        <v>2</v>
      </c>
      <c r="BS31" s="16">
        <v>1</v>
      </c>
      <c r="BT31" s="16">
        <v>2</v>
      </c>
      <c r="BU31" s="16">
        <v>2</v>
      </c>
      <c r="BV31" s="16">
        <v>1</v>
      </c>
      <c r="BW31" s="16">
        <v>1</v>
      </c>
      <c r="BX31" s="74">
        <f t="shared" ref="BX31" si="19">COUNTIF($BE31:$BW31,2)</f>
        <v>16</v>
      </c>
      <c r="BY31" s="75">
        <f t="shared" ref="BY31" si="20">BX31/COUNTA($BE31:$BW31)</f>
        <v>0.84210526315789469</v>
      </c>
      <c r="BZ31" s="74">
        <f t="shared" ref="BZ31" si="21">COUNTIF($BE31:$BW31,1)</f>
        <v>3</v>
      </c>
      <c r="CA31" s="75">
        <f t="shared" ref="CA31" si="22">BZ31/COUNTA($BE31:$BW31)</f>
        <v>0.15789473684210525</v>
      </c>
      <c r="CB31" s="74">
        <f t="shared" ref="CB31" si="23">COUNTIF($BE31:$BW31,0)</f>
        <v>0</v>
      </c>
      <c r="CC31" s="75">
        <f t="shared" ref="CC31" si="24">CB31/COUNTA($BE31:$BW31)</f>
        <v>0</v>
      </c>
      <c r="CD31" s="74">
        <f t="shared" ref="CD31" si="25">(((BX31*2)+(BZ31*1)+(CB31*0)))/COUNTA($BE31:$BW31)</f>
        <v>1.8421052631578947</v>
      </c>
      <c r="CE31" s="196" t="str">
        <f t="shared" ref="CE31" si="26">IF(CD31&gt;=1.6,"Đạt mục tiêu",IF(CD31&gt;=1,"Cần cố gắng","Chưa đạt"))</f>
        <v>Đạt mục tiêu</v>
      </c>
    </row>
    <row r="32" spans="1:84" s="68" customFormat="1" ht="31.5" hidden="1">
      <c r="A32" s="15">
        <v>23</v>
      </c>
      <c r="B32" s="128">
        <v>23</v>
      </c>
      <c r="C32" s="82" t="s">
        <v>407</v>
      </c>
      <c r="D32" s="81" t="s">
        <v>14</v>
      </c>
      <c r="E32" s="80" t="s">
        <v>408</v>
      </c>
      <c r="F32" s="81" t="s">
        <v>14</v>
      </c>
      <c r="G32" s="80" t="s">
        <v>408</v>
      </c>
      <c r="H32" s="118" t="s">
        <v>411</v>
      </c>
      <c r="I32" s="16" t="s">
        <v>137</v>
      </c>
      <c r="J32" s="9" t="s">
        <v>8</v>
      </c>
      <c r="K32" s="65"/>
      <c r="L32" s="65"/>
      <c r="M32" s="65"/>
      <c r="N32" s="65"/>
      <c r="O32" s="65"/>
      <c r="P32" s="65"/>
      <c r="Q32" s="65" t="s">
        <v>13</v>
      </c>
      <c r="R32" s="65"/>
      <c r="S32" s="65"/>
      <c r="T32" s="65"/>
      <c r="U32" s="60">
        <f t="shared" si="10"/>
        <v>1</v>
      </c>
      <c r="V32" s="186"/>
      <c r="W32" s="99"/>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7"/>
      <c r="BW32" s="67"/>
      <c r="BX32" s="65"/>
      <c r="BY32" s="65"/>
      <c r="BZ32" s="65"/>
      <c r="CA32" s="65"/>
      <c r="CB32" s="65"/>
      <c r="CC32" s="65"/>
      <c r="CD32" s="65"/>
      <c r="CE32" s="65"/>
    </row>
    <row r="33" spans="1:84" s="68" customFormat="1" ht="47.25" hidden="1">
      <c r="A33" s="15">
        <v>24</v>
      </c>
      <c r="B33" s="128">
        <v>24</v>
      </c>
      <c r="C33" s="61" t="s">
        <v>29</v>
      </c>
      <c r="D33" s="62" t="s">
        <v>11</v>
      </c>
      <c r="E33" s="61" t="s">
        <v>30</v>
      </c>
      <c r="F33" s="62" t="s">
        <v>14</v>
      </c>
      <c r="G33" s="73" t="s">
        <v>412</v>
      </c>
      <c r="H33" s="118" t="s">
        <v>632</v>
      </c>
      <c r="I33" s="73" t="s">
        <v>137</v>
      </c>
      <c r="J33" s="9" t="s">
        <v>8</v>
      </c>
      <c r="K33" s="73"/>
      <c r="L33" s="73"/>
      <c r="M33" s="73"/>
      <c r="N33" s="73"/>
      <c r="O33" s="73"/>
      <c r="P33" s="73"/>
      <c r="Q33" s="65" t="s">
        <v>13</v>
      </c>
      <c r="R33" s="65"/>
      <c r="S33" s="73"/>
      <c r="T33" s="73"/>
      <c r="U33" s="60">
        <f t="shared" si="10"/>
        <v>1</v>
      </c>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v>2</v>
      </c>
      <c r="BF33" s="73">
        <v>1</v>
      </c>
      <c r="BG33" s="73">
        <v>2</v>
      </c>
      <c r="BH33" s="73">
        <v>2</v>
      </c>
      <c r="BI33" s="73">
        <v>1</v>
      </c>
      <c r="BJ33" s="73">
        <v>2</v>
      </c>
      <c r="BK33" s="73">
        <v>2</v>
      </c>
      <c r="BL33" s="73">
        <v>2</v>
      </c>
      <c r="BM33" s="73"/>
      <c r="BN33" s="73"/>
      <c r="BO33" s="73"/>
      <c r="BP33" s="73"/>
      <c r="BQ33" s="73">
        <v>1</v>
      </c>
      <c r="BR33" s="73">
        <v>2</v>
      </c>
      <c r="BS33" s="73">
        <v>2</v>
      </c>
      <c r="BT33" s="73">
        <v>1</v>
      </c>
      <c r="BU33" s="73">
        <v>2</v>
      </c>
      <c r="BV33" s="73">
        <v>2</v>
      </c>
      <c r="BW33" s="73">
        <v>2</v>
      </c>
      <c r="BX33" s="74">
        <f>COUNTIF($BE33:$BW33,2)</f>
        <v>11</v>
      </c>
      <c r="BY33" s="75">
        <f>BX33/COUNTA($BE33:$BW33)</f>
        <v>0.73333333333333328</v>
      </c>
      <c r="BZ33" s="74">
        <f>COUNTIF($BE33:$BW33,1)</f>
        <v>4</v>
      </c>
      <c r="CA33" s="75">
        <f>BZ33/COUNTA($BE33:$BW33)</f>
        <v>0.26666666666666666</v>
      </c>
      <c r="CB33" s="74">
        <f>COUNTIF($BE33:$BW33,0)</f>
        <v>0</v>
      </c>
      <c r="CC33" s="75">
        <f>CB33/COUNTA($BE33:$BW33)</f>
        <v>0</v>
      </c>
      <c r="CD33" s="74">
        <f>(((BX33*2)+(BZ33*1)+(CB33*0)))/COUNTA($BE33:$BW33)</f>
        <v>1.7333333333333334</v>
      </c>
      <c r="CE33" s="74" t="str">
        <f>IF(CD33&gt;=1.6,"Đạt mục tiêu",IF(CD33&gt;=1,"Cần cố gắng","Chưa đạt"))</f>
        <v>Đạt mục tiêu</v>
      </c>
    </row>
    <row r="34" spans="1:84" s="149" customFormat="1">
      <c r="A34" s="147">
        <v>25</v>
      </c>
      <c r="B34" s="128">
        <v>25</v>
      </c>
      <c r="C34" s="279" t="s">
        <v>414</v>
      </c>
      <c r="D34" s="282"/>
      <c r="E34" s="283"/>
      <c r="F34" s="6" t="s">
        <v>176</v>
      </c>
      <c r="G34" s="152" t="s">
        <v>176</v>
      </c>
      <c r="H34" s="152" t="s">
        <v>176</v>
      </c>
      <c r="I34" s="6" t="s">
        <v>176</v>
      </c>
      <c r="J34" s="6" t="s">
        <v>176</v>
      </c>
      <c r="K34" s="152" t="s">
        <v>176</v>
      </c>
      <c r="L34" s="6" t="s">
        <v>176</v>
      </c>
      <c r="M34" s="6" t="s">
        <v>176</v>
      </c>
      <c r="N34" s="6" t="s">
        <v>176</v>
      </c>
      <c r="O34" s="6" t="s">
        <v>176</v>
      </c>
      <c r="P34" s="6" t="s">
        <v>176</v>
      </c>
      <c r="Q34" s="6" t="s">
        <v>176</v>
      </c>
      <c r="R34" s="6"/>
      <c r="S34" s="6" t="s">
        <v>176</v>
      </c>
      <c r="T34" s="6" t="s">
        <v>176</v>
      </c>
      <c r="U34" s="6" t="s">
        <v>176</v>
      </c>
      <c r="V34" s="152" t="s">
        <v>176</v>
      </c>
      <c r="W34" s="152" t="s">
        <v>176</v>
      </c>
      <c r="X34" s="152" t="s">
        <v>176</v>
      </c>
      <c r="Y34" s="152" t="s">
        <v>176</v>
      </c>
      <c r="Z34" s="6" t="s">
        <v>176</v>
      </c>
      <c r="AA34" s="6" t="s">
        <v>176</v>
      </c>
      <c r="AB34" s="6" t="s">
        <v>176</v>
      </c>
      <c r="AC34" s="6" t="s">
        <v>176</v>
      </c>
      <c r="AD34" s="6" t="s">
        <v>176</v>
      </c>
      <c r="AE34" s="6" t="s">
        <v>176</v>
      </c>
      <c r="AF34" s="6" t="s">
        <v>176</v>
      </c>
      <c r="AG34" s="6" t="s">
        <v>176</v>
      </c>
      <c r="AH34" s="6" t="s">
        <v>176</v>
      </c>
      <c r="AI34" s="6" t="s">
        <v>176</v>
      </c>
      <c r="AJ34" s="6" t="s">
        <v>176</v>
      </c>
      <c r="AK34" s="6" t="s">
        <v>176</v>
      </c>
      <c r="AL34" s="6" t="s">
        <v>176</v>
      </c>
      <c r="AM34" s="6"/>
      <c r="AN34" s="6"/>
      <c r="AO34" s="6" t="s">
        <v>176</v>
      </c>
      <c r="AP34" s="6" t="s">
        <v>176</v>
      </c>
      <c r="AQ34" s="6" t="s">
        <v>176</v>
      </c>
      <c r="AR34" s="6" t="s">
        <v>176</v>
      </c>
      <c r="AS34" s="6" t="s">
        <v>176</v>
      </c>
      <c r="AT34" s="6" t="s">
        <v>176</v>
      </c>
      <c r="AU34" s="6" t="s">
        <v>176</v>
      </c>
      <c r="AV34" s="6" t="s">
        <v>176</v>
      </c>
      <c r="AW34" s="6" t="s">
        <v>176</v>
      </c>
      <c r="AX34" s="6"/>
      <c r="AY34" s="6"/>
      <c r="AZ34" s="6" t="s">
        <v>176</v>
      </c>
      <c r="BA34" s="6"/>
      <c r="BB34" s="6" t="s">
        <v>176</v>
      </c>
      <c r="BC34" s="6"/>
      <c r="BD34" s="6" t="s">
        <v>176</v>
      </c>
      <c r="BE34" s="6" t="s">
        <v>176</v>
      </c>
      <c r="BF34" s="6" t="s">
        <v>176</v>
      </c>
      <c r="BG34" s="6" t="s">
        <v>176</v>
      </c>
      <c r="BH34" s="6" t="s">
        <v>176</v>
      </c>
      <c r="BI34" s="6" t="s">
        <v>176</v>
      </c>
      <c r="BJ34" s="6" t="s">
        <v>176</v>
      </c>
      <c r="BK34" s="6" t="s">
        <v>176</v>
      </c>
      <c r="BL34" s="6" t="s">
        <v>176</v>
      </c>
      <c r="BM34" s="6"/>
      <c r="BN34" s="6"/>
      <c r="BO34" s="6"/>
      <c r="BP34" s="6"/>
      <c r="BQ34" s="6" t="s">
        <v>176</v>
      </c>
      <c r="BR34" s="6" t="s">
        <v>176</v>
      </c>
      <c r="BS34" s="6" t="s">
        <v>176</v>
      </c>
      <c r="BT34" s="6" t="s">
        <v>176</v>
      </c>
      <c r="BU34" s="6" t="s">
        <v>176</v>
      </c>
      <c r="BV34" s="6" t="s">
        <v>176</v>
      </c>
      <c r="BW34" s="6" t="s">
        <v>176</v>
      </c>
      <c r="BX34" s="6" t="s">
        <v>176</v>
      </c>
      <c r="BY34" s="6" t="s">
        <v>176</v>
      </c>
      <c r="BZ34" s="6" t="s">
        <v>176</v>
      </c>
      <c r="CA34" s="6" t="s">
        <v>176</v>
      </c>
      <c r="CB34" s="6" t="s">
        <v>176</v>
      </c>
      <c r="CC34" s="6" t="s">
        <v>176</v>
      </c>
      <c r="CD34" s="6" t="s">
        <v>176</v>
      </c>
      <c r="CE34" s="6" t="s">
        <v>176</v>
      </c>
      <c r="CF34" s="2"/>
    </row>
    <row r="35" spans="1:84" s="68" customFormat="1" ht="31.5" hidden="1">
      <c r="A35" s="15">
        <v>26</v>
      </c>
      <c r="B35" s="128">
        <v>26</v>
      </c>
      <c r="C35" s="82" t="s">
        <v>415</v>
      </c>
      <c r="D35" s="81" t="s">
        <v>14</v>
      </c>
      <c r="E35" s="80" t="s">
        <v>416</v>
      </c>
      <c r="F35" s="81" t="s">
        <v>14</v>
      </c>
      <c r="G35" s="73" t="s">
        <v>138</v>
      </c>
      <c r="H35" s="118" t="s">
        <v>620</v>
      </c>
      <c r="I35" s="73" t="s">
        <v>137</v>
      </c>
      <c r="J35" s="9" t="s">
        <v>8</v>
      </c>
      <c r="K35" s="73"/>
      <c r="L35" s="73"/>
      <c r="M35" s="73"/>
      <c r="N35" s="60" t="s">
        <v>13</v>
      </c>
      <c r="O35" s="73"/>
      <c r="P35" s="73"/>
      <c r="Q35" s="73"/>
      <c r="R35" s="73"/>
      <c r="S35" s="73"/>
      <c r="T35" s="73"/>
      <c r="U35" s="60">
        <f t="shared" ref="U35:U103" si="27">COUNTIF(K35:T35,"x")</f>
        <v>1</v>
      </c>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4"/>
      <c r="BY35" s="75"/>
      <c r="BZ35" s="74"/>
      <c r="CA35" s="75"/>
      <c r="CB35" s="74"/>
      <c r="CC35" s="75"/>
      <c r="CD35" s="74"/>
      <c r="CE35" s="74"/>
      <c r="CF35" s="68" t="s">
        <v>13</v>
      </c>
    </row>
    <row r="36" spans="1:84" s="68" customFormat="1" ht="31.5" hidden="1">
      <c r="A36" s="15">
        <v>27</v>
      </c>
      <c r="B36" s="128">
        <v>27</v>
      </c>
      <c r="C36" s="82" t="s">
        <v>417</v>
      </c>
      <c r="D36" s="81" t="s">
        <v>14</v>
      </c>
      <c r="E36" s="80" t="s">
        <v>418</v>
      </c>
      <c r="F36" s="81" t="s">
        <v>14</v>
      </c>
      <c r="G36" s="73" t="s">
        <v>142</v>
      </c>
      <c r="H36" s="118" t="s">
        <v>621</v>
      </c>
      <c r="I36" s="73" t="s">
        <v>137</v>
      </c>
      <c r="J36" s="9" t="s">
        <v>8</v>
      </c>
      <c r="K36" s="73"/>
      <c r="L36" s="73"/>
      <c r="M36" s="73"/>
      <c r="N36" s="60" t="s">
        <v>13</v>
      </c>
      <c r="O36" s="73"/>
      <c r="P36" s="73"/>
      <c r="Q36" s="73"/>
      <c r="R36" s="73"/>
      <c r="S36" s="73"/>
      <c r="T36" s="73"/>
      <c r="U36" s="60">
        <f t="shared" si="27"/>
        <v>1</v>
      </c>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4"/>
      <c r="BY36" s="75"/>
      <c r="BZ36" s="74"/>
      <c r="CA36" s="75"/>
      <c r="CB36" s="74"/>
      <c r="CC36" s="75"/>
      <c r="CD36" s="74"/>
      <c r="CE36" s="74"/>
    </row>
    <row r="37" spans="1:84" s="68" customFormat="1" ht="31.5" hidden="1">
      <c r="A37" s="15">
        <v>28</v>
      </c>
      <c r="B37" s="128">
        <v>28</v>
      </c>
      <c r="C37" s="82" t="s">
        <v>419</v>
      </c>
      <c r="D37" s="81" t="s">
        <v>14</v>
      </c>
      <c r="E37" s="80" t="s">
        <v>25</v>
      </c>
      <c r="F37" s="81" t="s">
        <v>14</v>
      </c>
      <c r="G37" s="73" t="s">
        <v>25</v>
      </c>
      <c r="H37" s="118" t="s">
        <v>413</v>
      </c>
      <c r="I37" s="73" t="s">
        <v>137</v>
      </c>
      <c r="J37" s="9" t="s">
        <v>8</v>
      </c>
      <c r="K37" s="73"/>
      <c r="L37" s="73"/>
      <c r="M37" s="73"/>
      <c r="N37" s="60"/>
      <c r="O37" s="60" t="s">
        <v>13</v>
      </c>
      <c r="P37" s="73"/>
      <c r="Q37" s="73"/>
      <c r="R37" s="73"/>
      <c r="S37" s="73"/>
      <c r="T37" s="73"/>
      <c r="U37" s="60">
        <f t="shared" si="27"/>
        <v>1</v>
      </c>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4"/>
      <c r="BY37" s="75"/>
      <c r="BZ37" s="74"/>
      <c r="CA37" s="75"/>
      <c r="CB37" s="74"/>
      <c r="CC37" s="75"/>
      <c r="CD37" s="74"/>
      <c r="CE37" s="74"/>
    </row>
    <row r="38" spans="1:84" s="149" customFormat="1">
      <c r="A38" s="147">
        <v>29</v>
      </c>
      <c r="B38" s="128">
        <v>29</v>
      </c>
      <c r="C38" s="279" t="s">
        <v>16</v>
      </c>
      <c r="D38" s="282"/>
      <c r="E38" s="283"/>
      <c r="F38" s="6" t="s">
        <v>176</v>
      </c>
      <c r="G38" s="152" t="s">
        <v>176</v>
      </c>
      <c r="H38" s="152" t="s">
        <v>176</v>
      </c>
      <c r="I38" s="6" t="s">
        <v>176</v>
      </c>
      <c r="J38" s="6" t="s">
        <v>176</v>
      </c>
      <c r="K38" s="152" t="s">
        <v>176</v>
      </c>
      <c r="L38" s="6" t="s">
        <v>176</v>
      </c>
      <c r="M38" s="6" t="s">
        <v>176</v>
      </c>
      <c r="N38" s="6" t="s">
        <v>176</v>
      </c>
      <c r="O38" s="6" t="s">
        <v>176</v>
      </c>
      <c r="P38" s="6" t="s">
        <v>176</v>
      </c>
      <c r="Q38" s="6" t="s">
        <v>176</v>
      </c>
      <c r="R38" s="6"/>
      <c r="S38" s="6" t="s">
        <v>176</v>
      </c>
      <c r="T38" s="6" t="s">
        <v>176</v>
      </c>
      <c r="U38" s="6" t="s">
        <v>176</v>
      </c>
      <c r="V38" s="152" t="s">
        <v>176</v>
      </c>
      <c r="W38" s="152" t="s">
        <v>176</v>
      </c>
      <c r="X38" s="152" t="s">
        <v>176</v>
      </c>
      <c r="Y38" s="152" t="s">
        <v>176</v>
      </c>
      <c r="Z38" s="6" t="s">
        <v>176</v>
      </c>
      <c r="AA38" s="6" t="s">
        <v>176</v>
      </c>
      <c r="AB38" s="6" t="s">
        <v>176</v>
      </c>
      <c r="AC38" s="6" t="s">
        <v>176</v>
      </c>
      <c r="AD38" s="6" t="s">
        <v>176</v>
      </c>
      <c r="AE38" s="6" t="s">
        <v>176</v>
      </c>
      <c r="AF38" s="6" t="s">
        <v>176</v>
      </c>
      <c r="AG38" s="6" t="s">
        <v>176</v>
      </c>
      <c r="AH38" s="6" t="s">
        <v>176</v>
      </c>
      <c r="AI38" s="6" t="s">
        <v>176</v>
      </c>
      <c r="AJ38" s="6" t="s">
        <v>176</v>
      </c>
      <c r="AK38" s="6" t="s">
        <v>176</v>
      </c>
      <c r="AL38" s="6" t="s">
        <v>176</v>
      </c>
      <c r="AM38" s="6"/>
      <c r="AN38" s="6"/>
      <c r="AO38" s="6" t="s">
        <v>176</v>
      </c>
      <c r="AP38" s="6" t="s">
        <v>176</v>
      </c>
      <c r="AQ38" s="6" t="s">
        <v>176</v>
      </c>
      <c r="AR38" s="6" t="s">
        <v>176</v>
      </c>
      <c r="AS38" s="6" t="s">
        <v>176</v>
      </c>
      <c r="AT38" s="6" t="s">
        <v>176</v>
      </c>
      <c r="AU38" s="6" t="s">
        <v>176</v>
      </c>
      <c r="AV38" s="6" t="s">
        <v>176</v>
      </c>
      <c r="AW38" s="6" t="s">
        <v>176</v>
      </c>
      <c r="AX38" s="6"/>
      <c r="AY38" s="6"/>
      <c r="AZ38" s="6" t="s">
        <v>176</v>
      </c>
      <c r="BA38" s="6"/>
      <c r="BB38" s="6" t="s">
        <v>176</v>
      </c>
      <c r="BC38" s="6"/>
      <c r="BD38" s="6" t="s">
        <v>176</v>
      </c>
      <c r="BE38" s="6" t="s">
        <v>176</v>
      </c>
      <c r="BF38" s="6" t="s">
        <v>176</v>
      </c>
      <c r="BG38" s="6" t="s">
        <v>176</v>
      </c>
      <c r="BH38" s="6" t="s">
        <v>176</v>
      </c>
      <c r="BI38" s="6" t="s">
        <v>176</v>
      </c>
      <c r="BJ38" s="6" t="s">
        <v>176</v>
      </c>
      <c r="BK38" s="6" t="s">
        <v>176</v>
      </c>
      <c r="BL38" s="6" t="s">
        <v>176</v>
      </c>
      <c r="BM38" s="6"/>
      <c r="BN38" s="6"/>
      <c r="BO38" s="6"/>
      <c r="BP38" s="6"/>
      <c r="BQ38" s="6" t="s">
        <v>176</v>
      </c>
      <c r="BR38" s="6" t="s">
        <v>176</v>
      </c>
      <c r="BS38" s="6" t="s">
        <v>176</v>
      </c>
      <c r="BT38" s="6" t="s">
        <v>176</v>
      </c>
      <c r="BU38" s="6" t="s">
        <v>176</v>
      </c>
      <c r="BV38" s="6" t="s">
        <v>176</v>
      </c>
      <c r="BW38" s="6" t="s">
        <v>176</v>
      </c>
      <c r="BX38" s="6" t="s">
        <v>176</v>
      </c>
      <c r="BY38" s="6" t="s">
        <v>176</v>
      </c>
      <c r="BZ38" s="6" t="s">
        <v>176</v>
      </c>
      <c r="CA38" s="6" t="s">
        <v>176</v>
      </c>
      <c r="CB38" s="6" t="s">
        <v>176</v>
      </c>
      <c r="CC38" s="6" t="s">
        <v>176</v>
      </c>
      <c r="CD38" s="6" t="s">
        <v>176</v>
      </c>
      <c r="CE38" s="6" t="s">
        <v>176</v>
      </c>
      <c r="CF38" s="2"/>
    </row>
    <row r="39" spans="1:84" s="68" customFormat="1" ht="45" hidden="1">
      <c r="A39" s="15">
        <v>30</v>
      </c>
      <c r="B39" s="128">
        <v>30</v>
      </c>
      <c r="C39" s="80" t="s">
        <v>420</v>
      </c>
      <c r="D39" s="81" t="s">
        <v>11</v>
      </c>
      <c r="E39" s="80" t="s">
        <v>421</v>
      </c>
      <c r="F39" s="81" t="s">
        <v>11</v>
      </c>
      <c r="G39" s="80" t="s">
        <v>421</v>
      </c>
      <c r="H39" s="89" t="s">
        <v>428</v>
      </c>
      <c r="I39" s="73" t="s">
        <v>83</v>
      </c>
      <c r="J39" s="9" t="s">
        <v>8</v>
      </c>
      <c r="K39" s="73"/>
      <c r="L39" s="73"/>
      <c r="M39" s="73"/>
      <c r="N39" s="73"/>
      <c r="O39" s="73"/>
      <c r="P39" s="73" t="s">
        <v>13</v>
      </c>
      <c r="Q39" s="73"/>
      <c r="R39" s="73"/>
      <c r="S39" s="73"/>
      <c r="T39" s="73"/>
      <c r="U39" s="60">
        <f t="shared" si="27"/>
        <v>1</v>
      </c>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4"/>
      <c r="BY39" s="75"/>
      <c r="BZ39" s="74"/>
      <c r="CA39" s="75"/>
      <c r="CB39" s="74"/>
      <c r="CC39" s="75"/>
      <c r="CD39" s="74"/>
      <c r="CE39" s="74"/>
    </row>
    <row r="40" spans="1:84" s="68" customFormat="1" ht="45" hidden="1">
      <c r="A40" s="15">
        <v>31</v>
      </c>
      <c r="B40" s="128">
        <v>31</v>
      </c>
      <c r="C40" s="82" t="s">
        <v>422</v>
      </c>
      <c r="D40" s="81" t="s">
        <v>12</v>
      </c>
      <c r="E40" s="80" t="s">
        <v>423</v>
      </c>
      <c r="F40" s="81" t="s">
        <v>12</v>
      </c>
      <c r="G40" s="80" t="s">
        <v>423</v>
      </c>
      <c r="H40" s="89" t="s">
        <v>25</v>
      </c>
      <c r="I40" s="73" t="s">
        <v>83</v>
      </c>
      <c r="J40" s="9" t="s">
        <v>8</v>
      </c>
      <c r="K40" s="73"/>
      <c r="L40" s="73"/>
      <c r="M40" s="73"/>
      <c r="N40" s="73" t="s">
        <v>13</v>
      </c>
      <c r="O40" s="73"/>
      <c r="P40" s="73"/>
      <c r="Q40" s="73"/>
      <c r="R40" s="73"/>
      <c r="S40" s="74" t="s">
        <v>13</v>
      </c>
      <c r="T40" s="73"/>
      <c r="U40" s="60">
        <f t="shared" si="27"/>
        <v>2</v>
      </c>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4"/>
      <c r="BY40" s="75"/>
      <c r="BZ40" s="74"/>
      <c r="CA40" s="75"/>
      <c r="CB40" s="74"/>
      <c r="CC40" s="75"/>
      <c r="CD40" s="74"/>
      <c r="CE40" s="74"/>
    </row>
    <row r="41" spans="1:84" s="68" customFormat="1" ht="45" hidden="1">
      <c r="A41" s="15">
        <v>32</v>
      </c>
      <c r="B41" s="128">
        <v>32</v>
      </c>
      <c r="C41" s="80" t="s">
        <v>424</v>
      </c>
      <c r="D41" s="81" t="s">
        <v>11</v>
      </c>
      <c r="E41" s="80" t="s">
        <v>425</v>
      </c>
      <c r="F41" s="81" t="s">
        <v>14</v>
      </c>
      <c r="G41" s="80" t="s">
        <v>425</v>
      </c>
      <c r="H41" s="118" t="s">
        <v>429</v>
      </c>
      <c r="I41" s="73" t="s">
        <v>137</v>
      </c>
      <c r="J41" s="9" t="s">
        <v>8</v>
      </c>
      <c r="K41" s="73"/>
      <c r="L41" s="73"/>
      <c r="M41" s="74" t="s">
        <v>13</v>
      </c>
      <c r="N41" s="73"/>
      <c r="O41" s="73"/>
      <c r="P41" s="73"/>
      <c r="Q41" s="73"/>
      <c r="R41" s="73"/>
      <c r="S41" s="73"/>
      <c r="T41" s="73"/>
      <c r="U41" s="60">
        <f t="shared" si="27"/>
        <v>1</v>
      </c>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4"/>
      <c r="BY41" s="75"/>
      <c r="BZ41" s="74"/>
      <c r="CA41" s="75"/>
      <c r="CB41" s="74"/>
      <c r="CC41" s="75"/>
      <c r="CD41" s="74"/>
      <c r="CE41" s="74"/>
    </row>
    <row r="42" spans="1:84" s="68" customFormat="1" ht="45" hidden="1">
      <c r="A42" s="15">
        <v>33</v>
      </c>
      <c r="B42" s="128">
        <v>33</v>
      </c>
      <c r="C42" s="80" t="s">
        <v>424</v>
      </c>
      <c r="D42" s="81"/>
      <c r="E42" s="80"/>
      <c r="F42" s="81"/>
      <c r="G42" s="80" t="s">
        <v>425</v>
      </c>
      <c r="H42" s="118" t="s">
        <v>429</v>
      </c>
      <c r="I42" s="73" t="s">
        <v>137</v>
      </c>
      <c r="J42" s="9" t="s">
        <v>8</v>
      </c>
      <c r="K42" s="73"/>
      <c r="L42" s="73"/>
      <c r="M42" s="73"/>
      <c r="N42" s="73"/>
      <c r="O42" s="73"/>
      <c r="P42" s="74" t="s">
        <v>13</v>
      </c>
      <c r="Q42" s="73"/>
      <c r="R42" s="73"/>
      <c r="S42" s="73"/>
      <c r="T42" s="73"/>
      <c r="U42" s="60">
        <f t="shared" si="27"/>
        <v>1</v>
      </c>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4"/>
      <c r="BY42" s="75"/>
      <c r="BZ42" s="74"/>
      <c r="CA42" s="75"/>
      <c r="CB42" s="74"/>
      <c r="CC42" s="75"/>
      <c r="CD42" s="74"/>
      <c r="CE42" s="74"/>
    </row>
    <row r="43" spans="1:84" s="68" customFormat="1" ht="45" hidden="1">
      <c r="A43" s="15">
        <v>34</v>
      </c>
      <c r="B43" s="128">
        <v>34</v>
      </c>
      <c r="C43" s="80" t="s">
        <v>426</v>
      </c>
      <c r="D43" s="81" t="s">
        <v>11</v>
      </c>
      <c r="E43" s="80" t="s">
        <v>427</v>
      </c>
      <c r="F43" s="81" t="s">
        <v>14</v>
      </c>
      <c r="G43" s="73" t="s">
        <v>430</v>
      </c>
      <c r="H43" s="118" t="s">
        <v>431</v>
      </c>
      <c r="I43" s="73" t="s">
        <v>137</v>
      </c>
      <c r="J43" s="9" t="s">
        <v>8</v>
      </c>
      <c r="K43" s="73"/>
      <c r="L43" s="73"/>
      <c r="M43" s="74" t="s">
        <v>13</v>
      </c>
      <c r="N43" s="73"/>
      <c r="O43" s="73"/>
      <c r="P43" s="73"/>
      <c r="Q43" s="73"/>
      <c r="R43" s="73"/>
      <c r="S43" s="73"/>
      <c r="T43" s="73"/>
      <c r="U43" s="60">
        <f t="shared" si="27"/>
        <v>1</v>
      </c>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4"/>
      <c r="BY43" s="75"/>
      <c r="BZ43" s="74"/>
      <c r="CA43" s="75"/>
      <c r="CB43" s="74"/>
      <c r="CC43" s="75"/>
      <c r="CD43" s="74"/>
      <c r="CE43" s="74"/>
    </row>
    <row r="44" spans="1:84" s="68" customFormat="1" ht="31.5" hidden="1">
      <c r="A44" s="15">
        <v>35</v>
      </c>
      <c r="B44" s="128">
        <v>35</v>
      </c>
      <c r="C44" s="61" t="s">
        <v>31</v>
      </c>
      <c r="D44" s="62" t="s">
        <v>11</v>
      </c>
      <c r="E44" s="61" t="s">
        <v>32</v>
      </c>
      <c r="F44" s="62" t="s">
        <v>14</v>
      </c>
      <c r="G44" s="61" t="s">
        <v>32</v>
      </c>
      <c r="H44" s="118" t="s">
        <v>432</v>
      </c>
      <c r="I44" s="73" t="s">
        <v>137</v>
      </c>
      <c r="J44" s="9" t="s">
        <v>8</v>
      </c>
      <c r="K44" s="73"/>
      <c r="L44" s="73"/>
      <c r="M44" s="73"/>
      <c r="N44" s="73"/>
      <c r="O44" s="74" t="s">
        <v>13</v>
      </c>
      <c r="P44" s="73"/>
      <c r="Q44" s="73"/>
      <c r="R44" s="73"/>
      <c r="S44" s="73"/>
      <c r="T44" s="73"/>
      <c r="U44" s="60">
        <f t="shared" si="27"/>
        <v>1</v>
      </c>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4"/>
      <c r="BY44" s="75"/>
      <c r="BZ44" s="74"/>
      <c r="CA44" s="75"/>
      <c r="CB44" s="74"/>
      <c r="CC44" s="75"/>
      <c r="CD44" s="74"/>
      <c r="CE44" s="74"/>
    </row>
    <row r="45" spans="1:84" s="68" customFormat="1" ht="47.25" hidden="1">
      <c r="A45" s="15">
        <v>36</v>
      </c>
      <c r="B45" s="128">
        <v>36</v>
      </c>
      <c r="C45" s="61" t="s">
        <v>31</v>
      </c>
      <c r="D45" s="62" t="s">
        <v>11</v>
      </c>
      <c r="E45" s="61" t="s">
        <v>32</v>
      </c>
      <c r="F45" s="62" t="s">
        <v>14</v>
      </c>
      <c r="G45" s="61" t="s">
        <v>32</v>
      </c>
      <c r="H45" s="118" t="s">
        <v>633</v>
      </c>
      <c r="I45" s="73" t="s">
        <v>137</v>
      </c>
      <c r="J45" s="9" t="s">
        <v>8</v>
      </c>
      <c r="K45" s="73"/>
      <c r="L45" s="73"/>
      <c r="M45" s="74"/>
      <c r="N45" s="73"/>
      <c r="O45" s="60"/>
      <c r="P45" s="121"/>
      <c r="Q45" s="74" t="s">
        <v>13</v>
      </c>
      <c r="R45" s="73"/>
      <c r="S45" s="73"/>
      <c r="T45" s="73"/>
      <c r="U45" s="60">
        <f t="shared" si="27"/>
        <v>1</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v>2</v>
      </c>
      <c r="BF45" s="73">
        <v>1</v>
      </c>
      <c r="BG45" s="73">
        <v>2</v>
      </c>
      <c r="BH45" s="73">
        <v>2</v>
      </c>
      <c r="BI45" s="73">
        <v>1</v>
      </c>
      <c r="BJ45" s="73">
        <v>2</v>
      </c>
      <c r="BK45" s="73">
        <v>2</v>
      </c>
      <c r="BL45" s="73">
        <v>2</v>
      </c>
      <c r="BM45" s="73"/>
      <c r="BN45" s="73"/>
      <c r="BO45" s="73"/>
      <c r="BP45" s="73"/>
      <c r="BQ45" s="73">
        <v>2</v>
      </c>
      <c r="BR45" s="73">
        <v>1</v>
      </c>
      <c r="BS45" s="73">
        <v>2</v>
      </c>
      <c r="BT45" s="73">
        <v>2</v>
      </c>
      <c r="BU45" s="73">
        <v>2</v>
      </c>
      <c r="BV45" s="73">
        <v>2</v>
      </c>
      <c r="BW45" s="73">
        <v>1</v>
      </c>
      <c r="BX45" s="74">
        <f>COUNTIF($BE45:$BW45,2)</f>
        <v>11</v>
      </c>
      <c r="BY45" s="75">
        <f>BX45/COUNTA($BE45:$BW45)</f>
        <v>0.73333333333333328</v>
      </c>
      <c r="BZ45" s="74">
        <f>COUNTIF($BE45:$BW45,1)</f>
        <v>4</v>
      </c>
      <c r="CA45" s="75">
        <f>BZ45/COUNTA($BE45:$BW45)</f>
        <v>0.26666666666666666</v>
      </c>
      <c r="CB45" s="74">
        <f>COUNTIF($BE45:$BW45,0)</f>
        <v>0</v>
      </c>
      <c r="CC45" s="75">
        <f>CB45/COUNTA($BE45:$BW45)</f>
        <v>0</v>
      </c>
      <c r="CD45" s="74">
        <f>(((BX45*2)+(BZ45*1)+(CB45*0)))/COUNTA($BE45:$BW45)</f>
        <v>1.7333333333333334</v>
      </c>
      <c r="CE45" s="74" t="str">
        <f>IF(CD45&gt;=1.6,"Đạt mục tiêu",IF(CD45&gt;=1,"Cần cố gắng","Chưa đạt"))</f>
        <v>Đạt mục tiêu</v>
      </c>
    </row>
    <row r="46" spans="1:84" s="149" customFormat="1" ht="39.75" customHeight="1">
      <c r="A46" s="147">
        <v>37</v>
      </c>
      <c r="B46" s="128">
        <v>37</v>
      </c>
      <c r="C46" s="279" t="s">
        <v>33</v>
      </c>
      <c r="D46" s="282"/>
      <c r="E46" s="283"/>
      <c r="F46" s="6" t="s">
        <v>176</v>
      </c>
      <c r="G46" s="152" t="s">
        <v>176</v>
      </c>
      <c r="H46" s="152" t="s">
        <v>176</v>
      </c>
      <c r="I46" s="6" t="s">
        <v>176</v>
      </c>
      <c r="J46" s="6" t="s">
        <v>176</v>
      </c>
      <c r="K46" s="152" t="s">
        <v>176</v>
      </c>
      <c r="L46" s="6" t="s">
        <v>176</v>
      </c>
      <c r="M46" s="6" t="s">
        <v>176</v>
      </c>
      <c r="N46" s="6" t="s">
        <v>176</v>
      </c>
      <c r="O46" s="6" t="s">
        <v>176</v>
      </c>
      <c r="P46" s="65" t="s">
        <v>176</v>
      </c>
      <c r="Q46" s="6" t="s">
        <v>176</v>
      </c>
      <c r="R46" s="6"/>
      <c r="S46" s="6" t="s">
        <v>176</v>
      </c>
      <c r="T46" s="6" t="s">
        <v>176</v>
      </c>
      <c r="U46" s="6" t="s">
        <v>176</v>
      </c>
      <c r="V46" s="152" t="s">
        <v>176</v>
      </c>
      <c r="W46" s="152" t="s">
        <v>176</v>
      </c>
      <c r="X46" s="152" t="s">
        <v>176</v>
      </c>
      <c r="Y46" s="152" t="s">
        <v>176</v>
      </c>
      <c r="Z46" s="6" t="s">
        <v>176</v>
      </c>
      <c r="AA46" s="6" t="s">
        <v>176</v>
      </c>
      <c r="AB46" s="6" t="s">
        <v>176</v>
      </c>
      <c r="AC46" s="6" t="s">
        <v>176</v>
      </c>
      <c r="AD46" s="6" t="s">
        <v>176</v>
      </c>
      <c r="AE46" s="6" t="s">
        <v>176</v>
      </c>
      <c r="AF46" s="6" t="s">
        <v>176</v>
      </c>
      <c r="AG46" s="6" t="s">
        <v>176</v>
      </c>
      <c r="AH46" s="6" t="s">
        <v>176</v>
      </c>
      <c r="AI46" s="6" t="s">
        <v>176</v>
      </c>
      <c r="AJ46" s="6" t="s">
        <v>176</v>
      </c>
      <c r="AK46" s="6" t="s">
        <v>176</v>
      </c>
      <c r="AL46" s="6" t="s">
        <v>176</v>
      </c>
      <c r="AM46" s="6"/>
      <c r="AN46" s="6"/>
      <c r="AO46" s="6" t="s">
        <v>176</v>
      </c>
      <c r="AP46" s="6" t="s">
        <v>176</v>
      </c>
      <c r="AQ46" s="6" t="s">
        <v>176</v>
      </c>
      <c r="AR46" s="6" t="s">
        <v>176</v>
      </c>
      <c r="AS46" s="6" t="s">
        <v>176</v>
      </c>
      <c r="AT46" s="6" t="s">
        <v>176</v>
      </c>
      <c r="AU46" s="6" t="s">
        <v>176</v>
      </c>
      <c r="AV46" s="6" t="s">
        <v>176</v>
      </c>
      <c r="AW46" s="6" t="s">
        <v>176</v>
      </c>
      <c r="AX46" s="6"/>
      <c r="AY46" s="6"/>
      <c r="AZ46" s="6" t="s">
        <v>176</v>
      </c>
      <c r="BA46" s="6"/>
      <c r="BB46" s="6" t="s">
        <v>176</v>
      </c>
      <c r="BC46" s="6"/>
      <c r="BD46" s="6" t="s">
        <v>176</v>
      </c>
      <c r="BE46" s="6" t="s">
        <v>176</v>
      </c>
      <c r="BF46" s="6" t="s">
        <v>176</v>
      </c>
      <c r="BG46" s="6" t="s">
        <v>176</v>
      </c>
      <c r="BH46" s="6" t="s">
        <v>176</v>
      </c>
      <c r="BI46" s="6" t="s">
        <v>176</v>
      </c>
      <c r="BJ46" s="6" t="s">
        <v>176</v>
      </c>
      <c r="BK46" s="6" t="s">
        <v>176</v>
      </c>
      <c r="BL46" s="6" t="s">
        <v>176</v>
      </c>
      <c r="BM46" s="6"/>
      <c r="BN46" s="6"/>
      <c r="BO46" s="6"/>
      <c r="BP46" s="6"/>
      <c r="BQ46" s="6" t="s">
        <v>176</v>
      </c>
      <c r="BR46" s="6" t="s">
        <v>176</v>
      </c>
      <c r="BS46" s="6" t="s">
        <v>176</v>
      </c>
      <c r="BT46" s="6" t="s">
        <v>176</v>
      </c>
      <c r="BU46" s="6" t="s">
        <v>176</v>
      </c>
      <c r="BV46" s="6" t="s">
        <v>176</v>
      </c>
      <c r="BW46" s="6" t="s">
        <v>176</v>
      </c>
      <c r="BX46" s="6" t="s">
        <v>176</v>
      </c>
      <c r="BY46" s="6" t="s">
        <v>176</v>
      </c>
      <c r="BZ46" s="6" t="s">
        <v>176</v>
      </c>
      <c r="CA46" s="6" t="s">
        <v>176</v>
      </c>
      <c r="CB46" s="6" t="s">
        <v>176</v>
      </c>
      <c r="CC46" s="6" t="s">
        <v>176</v>
      </c>
      <c r="CD46" s="6" t="s">
        <v>176</v>
      </c>
      <c r="CE46" s="6" t="s">
        <v>176</v>
      </c>
      <c r="CF46" s="2"/>
    </row>
    <row r="47" spans="1:84" s="68" customFormat="1" ht="47.25" hidden="1">
      <c r="A47" s="15">
        <v>38</v>
      </c>
      <c r="B47" s="128">
        <v>38</v>
      </c>
      <c r="C47" s="61" t="s">
        <v>35</v>
      </c>
      <c r="D47" s="62" t="s">
        <v>11</v>
      </c>
      <c r="E47" s="61" t="s">
        <v>34</v>
      </c>
      <c r="F47" s="62" t="s">
        <v>14</v>
      </c>
      <c r="G47" s="73" t="s">
        <v>34</v>
      </c>
      <c r="H47" s="118" t="s">
        <v>579</v>
      </c>
      <c r="I47" s="73" t="s">
        <v>137</v>
      </c>
      <c r="J47" s="9" t="s">
        <v>8</v>
      </c>
      <c r="K47" s="73"/>
      <c r="L47" s="73"/>
      <c r="M47" s="73"/>
      <c r="N47" s="60"/>
      <c r="O47" s="73"/>
      <c r="P47" s="60" t="s">
        <v>13</v>
      </c>
      <c r="Q47" s="36"/>
      <c r="R47" s="36"/>
      <c r="S47" s="73"/>
      <c r="T47" s="73"/>
      <c r="U47" s="60">
        <f t="shared" si="27"/>
        <v>1</v>
      </c>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v>2</v>
      </c>
      <c r="BF47" s="73">
        <v>2</v>
      </c>
      <c r="BG47" s="73">
        <v>2</v>
      </c>
      <c r="BH47" s="73">
        <v>1</v>
      </c>
      <c r="BI47" s="73">
        <v>2</v>
      </c>
      <c r="BJ47" s="73">
        <v>2</v>
      </c>
      <c r="BK47" s="73">
        <v>2</v>
      </c>
      <c r="BL47" s="73">
        <v>2</v>
      </c>
      <c r="BM47" s="73"/>
      <c r="BN47" s="73"/>
      <c r="BO47" s="73"/>
      <c r="BP47" s="73"/>
      <c r="BQ47" s="73">
        <v>2</v>
      </c>
      <c r="BR47" s="73">
        <v>2</v>
      </c>
      <c r="BS47" s="73">
        <v>2</v>
      </c>
      <c r="BT47" s="73">
        <v>2</v>
      </c>
      <c r="BU47" s="73">
        <v>1</v>
      </c>
      <c r="BV47" s="73">
        <v>1</v>
      </c>
      <c r="BW47" s="73">
        <v>1</v>
      </c>
      <c r="BX47" s="74">
        <f>COUNTIF($BE47:$BW47,2)</f>
        <v>11</v>
      </c>
      <c r="BY47" s="75">
        <f>BX47/COUNTA($BE47:$BW47)</f>
        <v>0.73333333333333328</v>
      </c>
      <c r="BZ47" s="74">
        <f>COUNTIF($BE47:$BW47,1)</f>
        <v>4</v>
      </c>
      <c r="CA47" s="75">
        <f>BZ47/COUNTA($BE47:$BW47)</f>
        <v>0.26666666666666666</v>
      </c>
      <c r="CB47" s="74">
        <f>COUNTIF($BE47:$BW47,0)</f>
        <v>0</v>
      </c>
      <c r="CC47" s="75">
        <f>CB47/COUNTA($BE47:$BW47)</f>
        <v>0</v>
      </c>
      <c r="CD47" s="74">
        <f>(((BX47*2)+(BZ47*1)+(CB47*0)))/COUNTA($BE47:$BW47)</f>
        <v>1.7333333333333334</v>
      </c>
      <c r="CE47" s="74" t="str">
        <f t="shared" ref="CE47:CE66" si="28">IF(CD47&gt;=1.6,"Đạt mục tiêu",IF(CD47&gt;=1,"Cần cố gắng","Chưa đạt"))</f>
        <v>Đạt mục tiêu</v>
      </c>
    </row>
    <row r="48" spans="1:84" s="68" customFormat="1" ht="45" hidden="1">
      <c r="A48" s="15"/>
      <c r="B48" s="128"/>
      <c r="C48" s="82" t="s">
        <v>433</v>
      </c>
      <c r="D48" s="62"/>
      <c r="E48" s="61"/>
      <c r="F48" s="62"/>
      <c r="G48" s="73"/>
      <c r="H48" s="98" t="s">
        <v>648</v>
      </c>
      <c r="I48" s="73"/>
      <c r="J48" s="9"/>
      <c r="K48" s="73"/>
      <c r="L48" s="73"/>
      <c r="M48" s="73"/>
      <c r="N48" s="60"/>
      <c r="O48" s="73"/>
      <c r="P48" s="60"/>
      <c r="Q48" s="36"/>
      <c r="R48" s="36"/>
      <c r="S48" s="74" t="s">
        <v>13</v>
      </c>
      <c r="T48" s="73"/>
      <c r="U48" s="60"/>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4"/>
      <c r="BY48" s="75"/>
      <c r="BZ48" s="74"/>
      <c r="CA48" s="75"/>
      <c r="CB48" s="74"/>
      <c r="CC48" s="75"/>
      <c r="CD48" s="74"/>
      <c r="CE48" s="74"/>
    </row>
    <row r="49" spans="1:83" s="68" customFormat="1" ht="45" hidden="1">
      <c r="A49" s="15">
        <v>39</v>
      </c>
      <c r="B49" s="128">
        <v>39</v>
      </c>
      <c r="C49" s="82" t="s">
        <v>433</v>
      </c>
      <c r="D49" s="81" t="s">
        <v>14</v>
      </c>
      <c r="E49" s="80" t="s">
        <v>434</v>
      </c>
      <c r="F49" s="81" t="s">
        <v>14</v>
      </c>
      <c r="G49" s="80" t="s">
        <v>454</v>
      </c>
      <c r="H49" s="98" t="s">
        <v>580</v>
      </c>
      <c r="I49" s="73" t="s">
        <v>137</v>
      </c>
      <c r="J49" s="9" t="s">
        <v>8</v>
      </c>
      <c r="K49" s="73"/>
      <c r="L49" s="73"/>
      <c r="M49" s="73"/>
      <c r="N49" s="60"/>
      <c r="O49" s="73"/>
      <c r="P49" s="60" t="s">
        <v>13</v>
      </c>
      <c r="Q49" s="36"/>
      <c r="R49" s="36"/>
      <c r="S49" s="73"/>
      <c r="T49" s="73"/>
      <c r="U49" s="60">
        <f t="shared" si="27"/>
        <v>1</v>
      </c>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4"/>
      <c r="BY49" s="75"/>
      <c r="BZ49" s="74"/>
      <c r="CA49" s="75"/>
      <c r="CB49" s="74"/>
      <c r="CC49" s="75"/>
      <c r="CD49" s="74"/>
      <c r="CE49" s="74"/>
    </row>
    <row r="50" spans="1:83" s="68" customFormat="1" ht="31.5" hidden="1">
      <c r="A50" s="15">
        <v>40</v>
      </c>
      <c r="B50" s="128">
        <v>40</v>
      </c>
      <c r="C50" s="80" t="s">
        <v>435</v>
      </c>
      <c r="D50" s="81" t="s">
        <v>14</v>
      </c>
      <c r="E50" s="80" t="s">
        <v>436</v>
      </c>
      <c r="F50" s="81" t="s">
        <v>14</v>
      </c>
      <c r="G50" s="73" t="s">
        <v>139</v>
      </c>
      <c r="H50" s="118" t="s">
        <v>634</v>
      </c>
      <c r="I50" s="73" t="s">
        <v>137</v>
      </c>
      <c r="J50" s="9" t="s">
        <v>8</v>
      </c>
      <c r="K50" s="73"/>
      <c r="L50" s="73"/>
      <c r="M50" s="73"/>
      <c r="N50" s="60"/>
      <c r="O50" s="73"/>
      <c r="P50" s="60"/>
      <c r="Q50" s="74" t="s">
        <v>13</v>
      </c>
      <c r="R50" s="36"/>
      <c r="S50" s="73"/>
      <c r="T50" s="73"/>
      <c r="U50" s="60">
        <f t="shared" si="27"/>
        <v>1</v>
      </c>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4"/>
      <c r="BY50" s="75"/>
      <c r="BZ50" s="74"/>
      <c r="CA50" s="75"/>
      <c r="CB50" s="74"/>
      <c r="CC50" s="75"/>
      <c r="CD50" s="74"/>
      <c r="CE50" s="74"/>
    </row>
    <row r="51" spans="1:83" s="68" customFormat="1" ht="30" hidden="1">
      <c r="A51" s="15"/>
      <c r="B51" s="128"/>
      <c r="C51" s="80" t="s">
        <v>437</v>
      </c>
      <c r="D51" s="81"/>
      <c r="E51" s="80"/>
      <c r="F51" s="81"/>
      <c r="G51" s="73"/>
      <c r="H51" s="89" t="s">
        <v>639</v>
      </c>
      <c r="I51" s="73"/>
      <c r="J51" s="9"/>
      <c r="K51" s="73"/>
      <c r="L51" s="73"/>
      <c r="M51" s="73"/>
      <c r="N51" s="60"/>
      <c r="O51" s="73"/>
      <c r="P51" s="60"/>
      <c r="Q51" s="74"/>
      <c r="R51" s="74" t="s">
        <v>13</v>
      </c>
      <c r="S51" s="73"/>
      <c r="T51" s="73"/>
      <c r="U51" s="60"/>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4"/>
      <c r="BY51" s="75"/>
      <c r="BZ51" s="74"/>
      <c r="CA51" s="75"/>
      <c r="CB51" s="74"/>
      <c r="CC51" s="75"/>
      <c r="CD51" s="74"/>
      <c r="CE51" s="74"/>
    </row>
    <row r="52" spans="1:83" ht="42" customHeight="1">
      <c r="A52" s="187">
        <v>41</v>
      </c>
      <c r="B52" s="128">
        <v>41</v>
      </c>
      <c r="C52" s="161" t="s">
        <v>437</v>
      </c>
      <c r="D52" s="81" t="s">
        <v>14</v>
      </c>
      <c r="E52" s="80" t="s">
        <v>438</v>
      </c>
      <c r="F52" s="81" t="s">
        <v>14</v>
      </c>
      <c r="G52" s="162" t="s">
        <v>164</v>
      </c>
      <c r="H52" s="163" t="s">
        <v>588</v>
      </c>
      <c r="I52" s="73" t="s">
        <v>137</v>
      </c>
      <c r="J52" s="9" t="s">
        <v>8</v>
      </c>
      <c r="K52" s="205" t="s">
        <v>13</v>
      </c>
      <c r="L52" s="73"/>
      <c r="M52" s="73"/>
      <c r="N52" s="60"/>
      <c r="O52" s="73"/>
      <c r="P52" s="60"/>
      <c r="Q52" s="36"/>
      <c r="R52" s="36"/>
      <c r="S52" s="73"/>
      <c r="T52" s="73"/>
      <c r="U52" s="60">
        <f t="shared" si="27"/>
        <v>1</v>
      </c>
      <c r="V52" s="162" t="s">
        <v>566</v>
      </c>
      <c r="W52" s="162" t="s">
        <v>565</v>
      </c>
      <c r="X52" s="162" t="s">
        <v>569</v>
      </c>
      <c r="Y52" s="162" t="s">
        <v>569</v>
      </c>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16">
        <v>2</v>
      </c>
      <c r="BF52" s="16">
        <v>2</v>
      </c>
      <c r="BG52" s="16">
        <v>2</v>
      </c>
      <c r="BH52" s="16">
        <v>2</v>
      </c>
      <c r="BI52" s="16">
        <v>2</v>
      </c>
      <c r="BJ52" s="16">
        <v>2</v>
      </c>
      <c r="BK52" s="16">
        <v>1</v>
      </c>
      <c r="BL52" s="16">
        <v>2</v>
      </c>
      <c r="BM52" s="16">
        <v>2</v>
      </c>
      <c r="BN52" s="16">
        <v>2</v>
      </c>
      <c r="BO52" s="16">
        <v>2</v>
      </c>
      <c r="BP52" s="16">
        <v>2</v>
      </c>
      <c r="BQ52" s="16">
        <v>2</v>
      </c>
      <c r="BR52" s="16">
        <v>2</v>
      </c>
      <c r="BS52" s="16">
        <v>2</v>
      </c>
      <c r="BT52" s="16">
        <v>2</v>
      </c>
      <c r="BU52" s="16">
        <v>2</v>
      </c>
      <c r="BV52" s="16">
        <v>2</v>
      </c>
      <c r="BW52" s="16">
        <v>1</v>
      </c>
      <c r="BX52" s="74">
        <f t="shared" ref="BX52" si="29">COUNTIF($BE52:$BW52,2)</f>
        <v>17</v>
      </c>
      <c r="BY52" s="75">
        <f t="shared" ref="BY52" si="30">BX52/COUNTA($BE52:$BW52)</f>
        <v>0.89473684210526316</v>
      </c>
      <c r="BZ52" s="74">
        <f t="shared" ref="BZ52" si="31">COUNTIF($BE52:$BW52,1)</f>
        <v>2</v>
      </c>
      <c r="CA52" s="75">
        <f t="shared" ref="CA52" si="32">BZ52/COUNTA($BE52:$BW52)</f>
        <v>0.10526315789473684</v>
      </c>
      <c r="CB52" s="74">
        <f t="shared" ref="CB52" si="33">COUNTIF($BE52:$BW52,0)</f>
        <v>0</v>
      </c>
      <c r="CC52" s="75">
        <f t="shared" ref="CC52" si="34">CB52/COUNTA($BE52:$BW52)</f>
        <v>0</v>
      </c>
      <c r="CD52" s="74">
        <f t="shared" ref="CD52" si="35">(((BX52*2)+(BZ52*1)+(CB52*0)))/COUNTA($BE52:$BW52)</f>
        <v>1.8947368421052631</v>
      </c>
      <c r="CE52" s="196" t="str">
        <f t="shared" ref="CE52" si="36">IF(CD52&gt;=1.6,"Đạt mục tiêu",IF(CD52&gt;=1,"Cần cố gắng","Chưa đạt"))</f>
        <v>Đạt mục tiêu</v>
      </c>
    </row>
    <row r="53" spans="1:83" s="68" customFormat="1" ht="31.5" hidden="1">
      <c r="A53" s="15">
        <v>42</v>
      </c>
      <c r="B53" s="128">
        <v>42</v>
      </c>
      <c r="C53" s="80" t="s">
        <v>439</v>
      </c>
      <c r="D53" s="81" t="s">
        <v>11</v>
      </c>
      <c r="E53" s="80" t="s">
        <v>440</v>
      </c>
      <c r="F53" s="81" t="s">
        <v>15</v>
      </c>
      <c r="G53" s="73" t="s">
        <v>440</v>
      </c>
      <c r="H53" s="118" t="s">
        <v>455</v>
      </c>
      <c r="I53" s="73" t="s">
        <v>137</v>
      </c>
      <c r="J53" s="9" t="s">
        <v>8</v>
      </c>
      <c r="K53" s="73"/>
      <c r="L53" s="73"/>
      <c r="M53" s="73"/>
      <c r="N53" s="60"/>
      <c r="O53" s="73" t="s">
        <v>13</v>
      </c>
      <c r="P53" s="60"/>
      <c r="Q53" s="36"/>
      <c r="R53" s="36"/>
      <c r="S53" s="73"/>
      <c r="T53" s="73"/>
      <c r="U53" s="60">
        <f t="shared" si="27"/>
        <v>1</v>
      </c>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4"/>
      <c r="BY53" s="75"/>
      <c r="BZ53" s="74"/>
      <c r="CA53" s="75"/>
      <c r="CB53" s="74"/>
      <c r="CC53" s="75"/>
      <c r="CD53" s="74"/>
      <c r="CE53" s="74"/>
    </row>
    <row r="54" spans="1:83" s="68" customFormat="1" ht="45" hidden="1">
      <c r="A54" s="15">
        <v>43</v>
      </c>
      <c r="B54" s="128">
        <v>43</v>
      </c>
      <c r="C54" s="80" t="s">
        <v>441</v>
      </c>
      <c r="D54" s="81" t="s">
        <v>11</v>
      </c>
      <c r="E54" s="80" t="s">
        <v>442</v>
      </c>
      <c r="F54" s="81" t="s">
        <v>14</v>
      </c>
      <c r="G54" s="80" t="s">
        <v>442</v>
      </c>
      <c r="H54" s="118" t="s">
        <v>655</v>
      </c>
      <c r="I54" s="73" t="s">
        <v>137</v>
      </c>
      <c r="J54" s="9" t="s">
        <v>8</v>
      </c>
      <c r="K54" s="73"/>
      <c r="L54" s="73"/>
      <c r="M54" s="73"/>
      <c r="N54" s="122" t="s">
        <v>13</v>
      </c>
      <c r="O54" s="73"/>
      <c r="P54" s="60"/>
      <c r="Q54" s="36"/>
      <c r="R54" s="36"/>
      <c r="S54" s="73"/>
      <c r="T54" s="74" t="s">
        <v>13</v>
      </c>
      <c r="U54" s="60">
        <f t="shared" si="27"/>
        <v>2</v>
      </c>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4"/>
      <c r="BY54" s="75"/>
      <c r="BZ54" s="74"/>
      <c r="CA54" s="75"/>
      <c r="CB54" s="74"/>
      <c r="CC54" s="75"/>
      <c r="CD54" s="74"/>
      <c r="CE54" s="74"/>
    </row>
    <row r="55" spans="1:83" ht="123" customHeight="1">
      <c r="A55" s="187">
        <v>44</v>
      </c>
      <c r="B55" s="128">
        <v>44</v>
      </c>
      <c r="C55" s="161" t="s">
        <v>443</v>
      </c>
      <c r="D55" s="81" t="s">
        <v>11</v>
      </c>
      <c r="E55" s="80" t="s">
        <v>444</v>
      </c>
      <c r="F55" s="81" t="s">
        <v>11</v>
      </c>
      <c r="G55" s="161" t="s">
        <v>457</v>
      </c>
      <c r="H55" s="165" t="s">
        <v>704</v>
      </c>
      <c r="I55" s="73" t="s">
        <v>137</v>
      </c>
      <c r="J55" s="9" t="s">
        <v>8</v>
      </c>
      <c r="K55" s="164" t="s">
        <v>13</v>
      </c>
      <c r="L55" s="73"/>
      <c r="M55" s="73"/>
      <c r="N55" s="60"/>
      <c r="O55" s="73"/>
      <c r="P55" s="60"/>
      <c r="Q55" s="36"/>
      <c r="R55" s="36"/>
      <c r="S55" s="73"/>
      <c r="T55" s="73"/>
      <c r="U55" s="60">
        <f t="shared" si="27"/>
        <v>1</v>
      </c>
      <c r="V55" s="162" t="s">
        <v>565</v>
      </c>
      <c r="W55" s="162" t="s">
        <v>568</v>
      </c>
      <c r="X55" s="162" t="s">
        <v>566</v>
      </c>
      <c r="Y55" s="162" t="s">
        <v>566</v>
      </c>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16">
        <v>2</v>
      </c>
      <c r="BF55" s="16">
        <v>2</v>
      </c>
      <c r="BG55" s="16">
        <v>2</v>
      </c>
      <c r="BH55" s="16">
        <v>2</v>
      </c>
      <c r="BI55" s="16">
        <v>2</v>
      </c>
      <c r="BJ55" s="16">
        <v>2</v>
      </c>
      <c r="BK55" s="16">
        <v>2</v>
      </c>
      <c r="BL55" s="16">
        <v>2</v>
      </c>
      <c r="BM55" s="16">
        <v>2</v>
      </c>
      <c r="BN55" s="16">
        <v>2</v>
      </c>
      <c r="BO55" s="16">
        <v>2</v>
      </c>
      <c r="BP55" s="16">
        <v>2</v>
      </c>
      <c r="BQ55" s="16">
        <v>2</v>
      </c>
      <c r="BR55" s="16">
        <v>2</v>
      </c>
      <c r="BS55" s="16">
        <v>1</v>
      </c>
      <c r="BT55" s="16">
        <v>2</v>
      </c>
      <c r="BU55" s="16">
        <v>2</v>
      </c>
      <c r="BV55" s="16">
        <v>1</v>
      </c>
      <c r="BW55" s="16">
        <v>1</v>
      </c>
      <c r="BX55" s="74">
        <f t="shared" ref="BX55" si="37">COUNTIF($BE55:$BW55,2)</f>
        <v>16</v>
      </c>
      <c r="BY55" s="75">
        <f t="shared" ref="BY55" si="38">BX55/COUNTA($BE55:$BW55)</f>
        <v>0.84210526315789469</v>
      </c>
      <c r="BZ55" s="74">
        <f t="shared" ref="BZ55" si="39">COUNTIF($BE55:$BW55,1)</f>
        <v>3</v>
      </c>
      <c r="CA55" s="75">
        <f t="shared" ref="CA55" si="40">BZ55/COUNTA($BE55:$BW55)</f>
        <v>0.15789473684210525</v>
      </c>
      <c r="CB55" s="74">
        <f t="shared" ref="CB55" si="41">COUNTIF($BE55:$BW55,0)</f>
        <v>0</v>
      </c>
      <c r="CC55" s="75">
        <f t="shared" ref="CC55" si="42">CB55/COUNTA($BE55:$BW55)</f>
        <v>0</v>
      </c>
      <c r="CD55" s="74">
        <f t="shared" ref="CD55" si="43">(((BX55*2)+(BZ55*1)+(CB55*0)))/COUNTA($BE55:$BW55)</f>
        <v>1.8421052631578947</v>
      </c>
      <c r="CE55" s="196" t="str">
        <f t="shared" ref="CE55" si="44">IF(CD55&gt;=1.6,"Đạt mục tiêu",IF(CD55&gt;=1,"Cần cố gắng","Chưa đạt"))</f>
        <v>Đạt mục tiêu</v>
      </c>
    </row>
    <row r="56" spans="1:83" s="68" customFormat="1" ht="45" hidden="1">
      <c r="A56" s="15">
        <v>45</v>
      </c>
      <c r="B56" s="128">
        <v>45</v>
      </c>
      <c r="C56" s="80" t="s">
        <v>443</v>
      </c>
      <c r="D56" s="81" t="s">
        <v>11</v>
      </c>
      <c r="E56" s="80" t="s">
        <v>444</v>
      </c>
      <c r="F56" s="81" t="s">
        <v>11</v>
      </c>
      <c r="G56" s="80" t="s">
        <v>456</v>
      </c>
      <c r="H56" s="118" t="s">
        <v>165</v>
      </c>
      <c r="I56" s="73" t="s">
        <v>137</v>
      </c>
      <c r="J56" s="9" t="s">
        <v>8</v>
      </c>
      <c r="K56" s="73"/>
      <c r="L56" s="73"/>
      <c r="M56" s="74" t="s">
        <v>13</v>
      </c>
      <c r="N56" s="60"/>
      <c r="O56" s="73"/>
      <c r="P56" s="60"/>
      <c r="Q56" s="36"/>
      <c r="R56" s="36"/>
      <c r="S56" s="73"/>
      <c r="T56" s="73"/>
      <c r="U56" s="60">
        <f t="shared" si="27"/>
        <v>1</v>
      </c>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4"/>
      <c r="BY56" s="75"/>
      <c r="BZ56" s="74"/>
      <c r="CA56" s="75"/>
      <c r="CB56" s="74"/>
      <c r="CC56" s="75"/>
      <c r="CD56" s="74"/>
      <c r="CE56" s="74"/>
    </row>
    <row r="57" spans="1:83" s="68" customFormat="1" ht="47.25" hidden="1">
      <c r="A57" s="15"/>
      <c r="B57" s="128"/>
      <c r="C57" s="80" t="s">
        <v>445</v>
      </c>
      <c r="D57" s="81"/>
      <c r="E57" s="80"/>
      <c r="F57" s="81"/>
      <c r="G57" s="80"/>
      <c r="H57" s="98" t="s">
        <v>613</v>
      </c>
      <c r="I57" s="73"/>
      <c r="J57" s="9"/>
      <c r="K57" s="73"/>
      <c r="L57" s="73"/>
      <c r="M57" s="74"/>
      <c r="N57" s="60"/>
      <c r="O57" s="73"/>
      <c r="P57" s="60"/>
      <c r="Q57" s="36"/>
      <c r="R57" s="36"/>
      <c r="S57" s="73"/>
      <c r="T57" s="73"/>
      <c r="U57" s="60"/>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4"/>
      <c r="BY57" s="75"/>
      <c r="BZ57" s="74"/>
      <c r="CA57" s="75"/>
      <c r="CB57" s="74"/>
      <c r="CC57" s="75"/>
      <c r="CD57" s="74"/>
      <c r="CE57" s="74"/>
    </row>
    <row r="58" spans="1:83" s="68" customFormat="1" ht="45" hidden="1">
      <c r="A58" s="15"/>
      <c r="B58" s="128"/>
      <c r="C58" s="80" t="s">
        <v>445</v>
      </c>
      <c r="D58" s="81"/>
      <c r="E58" s="80"/>
      <c r="F58" s="81"/>
      <c r="G58" s="80"/>
      <c r="H58" s="98" t="s">
        <v>624</v>
      </c>
      <c r="I58" s="73"/>
      <c r="J58" s="9"/>
      <c r="K58" s="73"/>
      <c r="L58" s="74" t="s">
        <v>13</v>
      </c>
      <c r="M58" s="74"/>
      <c r="N58" s="60"/>
      <c r="O58" s="73"/>
      <c r="P58" s="60"/>
      <c r="Q58" s="36"/>
      <c r="R58" s="36"/>
      <c r="S58" s="73"/>
      <c r="T58" s="73"/>
      <c r="U58" s="60"/>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4"/>
      <c r="BY58" s="75"/>
      <c r="BZ58" s="74"/>
      <c r="CA58" s="75"/>
      <c r="CB58" s="74"/>
      <c r="CC58" s="75"/>
      <c r="CD58" s="74"/>
      <c r="CE58" s="74"/>
    </row>
    <row r="59" spans="1:83" s="68" customFormat="1" ht="45" hidden="1">
      <c r="A59" s="15"/>
      <c r="B59" s="128"/>
      <c r="C59" s="80" t="s">
        <v>445</v>
      </c>
      <c r="D59" s="81"/>
      <c r="E59" s="80"/>
      <c r="F59" s="81"/>
      <c r="G59" s="80"/>
      <c r="H59" s="98" t="s">
        <v>626</v>
      </c>
      <c r="I59" s="73"/>
      <c r="J59" s="9"/>
      <c r="K59" s="73"/>
      <c r="L59" s="74"/>
      <c r="M59" s="74"/>
      <c r="N59" s="60"/>
      <c r="O59" s="73"/>
      <c r="P59" s="60" t="s">
        <v>13</v>
      </c>
      <c r="Q59" s="36"/>
      <c r="R59" s="36"/>
      <c r="S59" s="73"/>
      <c r="T59" s="73"/>
      <c r="U59" s="60"/>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4"/>
      <c r="BY59" s="75"/>
      <c r="BZ59" s="74"/>
      <c r="CA59" s="75"/>
      <c r="CB59" s="74"/>
      <c r="CC59" s="75"/>
      <c r="CD59" s="74"/>
      <c r="CE59" s="74"/>
    </row>
    <row r="60" spans="1:83" s="68" customFormat="1" ht="45" hidden="1">
      <c r="A60" s="15">
        <v>46</v>
      </c>
      <c r="B60" s="128">
        <v>46</v>
      </c>
      <c r="C60" s="80" t="s">
        <v>445</v>
      </c>
      <c r="D60" s="81" t="s">
        <v>14</v>
      </c>
      <c r="E60" s="80" t="s">
        <v>446</v>
      </c>
      <c r="F60" s="81" t="s">
        <v>14</v>
      </c>
      <c r="G60" s="80" t="s">
        <v>446</v>
      </c>
      <c r="H60" s="98" t="s">
        <v>625</v>
      </c>
      <c r="I60" s="73" t="s">
        <v>137</v>
      </c>
      <c r="J60" s="9" t="s">
        <v>8</v>
      </c>
      <c r="K60" s="73"/>
      <c r="L60" s="74"/>
      <c r="M60" s="74" t="s">
        <v>13</v>
      </c>
      <c r="N60" s="60"/>
      <c r="O60" s="73"/>
      <c r="P60" s="60"/>
      <c r="Q60" s="36"/>
      <c r="R60" s="36"/>
      <c r="S60" s="73"/>
      <c r="T60" s="73"/>
      <c r="U60" s="60">
        <f t="shared" si="27"/>
        <v>1</v>
      </c>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4"/>
      <c r="BY60" s="75"/>
      <c r="BZ60" s="74"/>
      <c r="CA60" s="75"/>
      <c r="CB60" s="74"/>
      <c r="CC60" s="75"/>
      <c r="CD60" s="74"/>
      <c r="CE60" s="74"/>
    </row>
    <row r="61" spans="1:83" s="68" customFormat="1" ht="31.5" hidden="1">
      <c r="A61" s="15">
        <v>47</v>
      </c>
      <c r="B61" s="128">
        <v>47</v>
      </c>
      <c r="C61" s="80" t="s">
        <v>447</v>
      </c>
      <c r="D61" s="81" t="s">
        <v>14</v>
      </c>
      <c r="E61" s="80" t="s">
        <v>34</v>
      </c>
      <c r="F61" s="81" t="s">
        <v>14</v>
      </c>
      <c r="G61" s="80" t="s">
        <v>458</v>
      </c>
      <c r="H61" s="118" t="s">
        <v>459</v>
      </c>
      <c r="I61" s="73" t="s">
        <v>137</v>
      </c>
      <c r="J61" s="9" t="s">
        <v>8</v>
      </c>
      <c r="K61" s="73"/>
      <c r="L61" s="73"/>
      <c r="M61" s="73"/>
      <c r="N61" s="60"/>
      <c r="O61" s="73" t="s">
        <v>13</v>
      </c>
      <c r="P61" s="60"/>
      <c r="Q61" s="36"/>
      <c r="R61" s="36"/>
      <c r="S61" s="73"/>
      <c r="T61" s="73"/>
      <c r="U61" s="60">
        <f t="shared" si="27"/>
        <v>1</v>
      </c>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4"/>
      <c r="BY61" s="75"/>
      <c r="BZ61" s="74"/>
      <c r="CA61" s="75"/>
      <c r="CB61" s="74"/>
      <c r="CC61" s="75"/>
      <c r="CD61" s="74"/>
      <c r="CE61" s="74"/>
    </row>
    <row r="62" spans="1:83" s="68" customFormat="1" ht="31.5" hidden="1">
      <c r="A62" s="15">
        <v>48</v>
      </c>
      <c r="B62" s="128">
        <v>48</v>
      </c>
      <c r="C62" s="80" t="s">
        <v>448</v>
      </c>
      <c r="D62" s="81" t="s">
        <v>14</v>
      </c>
      <c r="E62" s="80" t="s">
        <v>449</v>
      </c>
      <c r="F62" s="81" t="s">
        <v>14</v>
      </c>
      <c r="G62" s="80" t="s">
        <v>563</v>
      </c>
      <c r="H62" s="118" t="s">
        <v>553</v>
      </c>
      <c r="I62" s="73" t="s">
        <v>137</v>
      </c>
      <c r="J62" s="9" t="s">
        <v>8</v>
      </c>
      <c r="K62" s="73"/>
      <c r="L62" s="73"/>
      <c r="M62" s="73"/>
      <c r="N62" s="60"/>
      <c r="O62" s="74" t="s">
        <v>13</v>
      </c>
      <c r="P62" s="60"/>
      <c r="Q62" s="36"/>
      <c r="R62" s="36"/>
      <c r="S62" s="73"/>
      <c r="T62" s="73"/>
      <c r="U62" s="60">
        <f t="shared" si="27"/>
        <v>1</v>
      </c>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4"/>
      <c r="BY62" s="75"/>
      <c r="BZ62" s="74"/>
      <c r="CA62" s="75"/>
      <c r="CB62" s="74"/>
      <c r="CC62" s="75"/>
      <c r="CD62" s="74"/>
      <c r="CE62" s="74"/>
    </row>
    <row r="63" spans="1:83" ht="62.25">
      <c r="A63" s="187">
        <v>49</v>
      </c>
      <c r="B63" s="128">
        <v>49</v>
      </c>
      <c r="C63" s="161" t="s">
        <v>450</v>
      </c>
      <c r="D63" s="81" t="s">
        <v>14</v>
      </c>
      <c r="E63" s="80" t="s">
        <v>451</v>
      </c>
      <c r="F63" s="81" t="s">
        <v>14</v>
      </c>
      <c r="G63" s="161" t="s">
        <v>451</v>
      </c>
      <c r="H63" s="166" t="s">
        <v>591</v>
      </c>
      <c r="I63" s="73" t="s">
        <v>137</v>
      </c>
      <c r="J63" s="9" t="s">
        <v>8</v>
      </c>
      <c r="K63" s="162" t="s">
        <v>13</v>
      </c>
      <c r="L63" s="73"/>
      <c r="M63" s="73"/>
      <c r="N63" s="60"/>
      <c r="O63" s="73"/>
      <c r="P63" s="60"/>
      <c r="Q63" s="36"/>
      <c r="R63" s="36"/>
      <c r="S63" s="74" t="s">
        <v>13</v>
      </c>
      <c r="T63" s="73"/>
      <c r="U63" s="60">
        <f t="shared" si="27"/>
        <v>2</v>
      </c>
      <c r="V63" s="235" t="s">
        <v>730</v>
      </c>
      <c r="W63" s="162" t="s">
        <v>569</v>
      </c>
      <c r="X63" s="162" t="s">
        <v>565</v>
      </c>
      <c r="Y63" s="162" t="s">
        <v>569</v>
      </c>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16">
        <v>2</v>
      </c>
      <c r="BF63" s="16">
        <v>2</v>
      </c>
      <c r="BG63" s="16">
        <v>2</v>
      </c>
      <c r="BH63" s="16">
        <v>2</v>
      </c>
      <c r="BI63" s="16">
        <v>2</v>
      </c>
      <c r="BJ63" s="16">
        <v>2</v>
      </c>
      <c r="BK63" s="16">
        <v>1</v>
      </c>
      <c r="BL63" s="16">
        <v>2</v>
      </c>
      <c r="BM63" s="16">
        <v>2</v>
      </c>
      <c r="BN63" s="16">
        <v>2</v>
      </c>
      <c r="BO63" s="16">
        <v>2</v>
      </c>
      <c r="BP63" s="16">
        <v>2</v>
      </c>
      <c r="BQ63" s="16">
        <v>2</v>
      </c>
      <c r="BR63" s="16">
        <v>2</v>
      </c>
      <c r="BS63" s="16">
        <v>2</v>
      </c>
      <c r="BT63" s="16">
        <v>2</v>
      </c>
      <c r="BU63" s="16">
        <v>2</v>
      </c>
      <c r="BV63" s="16">
        <v>2</v>
      </c>
      <c r="BW63" s="16">
        <v>1</v>
      </c>
      <c r="BX63" s="74">
        <f t="shared" ref="BX63" si="45">COUNTIF($BE63:$BW63,2)</f>
        <v>17</v>
      </c>
      <c r="BY63" s="75">
        <f t="shared" ref="BY63" si="46">BX63/COUNTA($BE63:$BW63)</f>
        <v>0.89473684210526316</v>
      </c>
      <c r="BZ63" s="74">
        <f t="shared" ref="BZ63" si="47">COUNTIF($BE63:$BW63,1)</f>
        <v>2</v>
      </c>
      <c r="CA63" s="75">
        <f t="shared" ref="CA63" si="48">BZ63/COUNTA($BE63:$BW63)</f>
        <v>0.10526315789473684</v>
      </c>
      <c r="CB63" s="74">
        <f t="shared" ref="CB63" si="49">COUNTIF($BE63:$BW63,0)</f>
        <v>0</v>
      </c>
      <c r="CC63" s="75">
        <f t="shared" ref="CC63" si="50">CB63/COUNTA($BE63:$BW63)</f>
        <v>0</v>
      </c>
      <c r="CD63" s="74">
        <f t="shared" ref="CD63" si="51">(((BX63*2)+(BZ63*1)+(CB63*0)))/COUNTA($BE63:$BW63)</f>
        <v>1.8947368421052631</v>
      </c>
      <c r="CE63" s="196" t="str">
        <f t="shared" ref="CE63" si="52">IF(CD63&gt;=1.6,"Đạt mục tiêu",IF(CD63&gt;=1,"Cần cố gắng","Chưa đạt"))</f>
        <v>Đạt mục tiêu</v>
      </c>
    </row>
    <row r="64" spans="1:83" s="68" customFormat="1" ht="31.5" hidden="1">
      <c r="A64" s="15">
        <v>50</v>
      </c>
      <c r="B64" s="128">
        <v>50</v>
      </c>
      <c r="C64" s="80" t="s">
        <v>452</v>
      </c>
      <c r="D64" s="81" t="s">
        <v>14</v>
      </c>
      <c r="E64" s="80" t="s">
        <v>453</v>
      </c>
      <c r="F64" s="81" t="s">
        <v>14</v>
      </c>
      <c r="G64" s="73" t="s">
        <v>166</v>
      </c>
      <c r="H64" s="89" t="s">
        <v>581</v>
      </c>
      <c r="I64" s="73" t="s">
        <v>137</v>
      </c>
      <c r="J64" s="9" t="s">
        <v>8</v>
      </c>
      <c r="K64" s="73"/>
      <c r="L64" s="73"/>
      <c r="M64" s="73"/>
      <c r="N64" s="60"/>
      <c r="O64" s="73" t="s">
        <v>13</v>
      </c>
      <c r="P64" s="60"/>
      <c r="Q64" s="36"/>
      <c r="R64" s="36"/>
      <c r="S64" s="73"/>
      <c r="T64" s="73"/>
      <c r="U64" s="60">
        <f t="shared" si="27"/>
        <v>1</v>
      </c>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4"/>
      <c r="BY64" s="75"/>
      <c r="BZ64" s="74"/>
      <c r="CA64" s="75"/>
      <c r="CB64" s="74"/>
      <c r="CC64" s="75"/>
      <c r="CD64" s="74"/>
      <c r="CE64" s="74"/>
    </row>
    <row r="65" spans="1:84" s="68" customFormat="1" ht="47.25" hidden="1">
      <c r="A65" s="15">
        <v>51</v>
      </c>
      <c r="B65" s="128">
        <v>51</v>
      </c>
      <c r="C65" s="61" t="s">
        <v>462</v>
      </c>
      <c r="D65" s="62" t="s">
        <v>11</v>
      </c>
      <c r="E65" s="61" t="s">
        <v>460</v>
      </c>
      <c r="F65" s="62" t="s">
        <v>14</v>
      </c>
      <c r="G65" s="61" t="s">
        <v>461</v>
      </c>
      <c r="H65" s="100" t="s">
        <v>582</v>
      </c>
      <c r="I65" s="73" t="s">
        <v>137</v>
      </c>
      <c r="J65" s="9" t="s">
        <v>8</v>
      </c>
      <c r="K65" s="73"/>
      <c r="L65" s="60" t="s">
        <v>13</v>
      </c>
      <c r="M65" s="73"/>
      <c r="N65" s="73"/>
      <c r="O65" s="73"/>
      <c r="P65" s="73"/>
      <c r="Q65" s="73"/>
      <c r="R65" s="73"/>
      <c r="S65" s="73"/>
      <c r="T65" s="73"/>
      <c r="U65" s="60">
        <f t="shared" si="27"/>
        <v>1</v>
      </c>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v>2</v>
      </c>
      <c r="BF65" s="73">
        <v>2</v>
      </c>
      <c r="BG65" s="73">
        <v>2</v>
      </c>
      <c r="BH65" s="73">
        <v>2</v>
      </c>
      <c r="BI65" s="73">
        <v>2</v>
      </c>
      <c r="BJ65" s="73">
        <v>2</v>
      </c>
      <c r="BK65" s="73">
        <v>2</v>
      </c>
      <c r="BL65" s="73">
        <v>2</v>
      </c>
      <c r="BM65" s="73"/>
      <c r="BN65" s="73"/>
      <c r="BO65" s="73"/>
      <c r="BP65" s="73"/>
      <c r="BQ65" s="73">
        <v>1</v>
      </c>
      <c r="BR65" s="73">
        <v>1</v>
      </c>
      <c r="BS65" s="73">
        <v>1</v>
      </c>
      <c r="BT65" s="73">
        <v>2</v>
      </c>
      <c r="BU65" s="73">
        <v>2</v>
      </c>
      <c r="BV65" s="96"/>
      <c r="BW65" s="96"/>
      <c r="BX65" s="74">
        <f>COUNTIF($BE65:$BW65,2)</f>
        <v>10</v>
      </c>
      <c r="BY65" s="75">
        <f>BX65/COUNTA($BE65:$BW65)</f>
        <v>0.76923076923076927</v>
      </c>
      <c r="BZ65" s="74">
        <f>COUNTIF($BE65:$BW65,1)</f>
        <v>3</v>
      </c>
      <c r="CA65" s="75">
        <f>BZ65/COUNTA($BE65:$BW65)</f>
        <v>0.23076923076923078</v>
      </c>
      <c r="CB65" s="74">
        <f>COUNTIF($BE65:$BW65,0)</f>
        <v>0</v>
      </c>
      <c r="CC65" s="75">
        <f>CB65/COUNTA($BE65:$BW65)</f>
        <v>0</v>
      </c>
      <c r="CD65" s="74">
        <f>(((BX65*2)+(BZ65*1)+(CB65*0)))/COUNTA($BE65:$BW65)</f>
        <v>1.7692307692307692</v>
      </c>
      <c r="CE65" s="74" t="str">
        <f t="shared" si="28"/>
        <v>Đạt mục tiêu</v>
      </c>
    </row>
    <row r="66" spans="1:84" ht="0.75" customHeight="1">
      <c r="A66" s="187">
        <v>52</v>
      </c>
      <c r="B66" s="128">
        <v>52</v>
      </c>
      <c r="C66" s="292" t="s">
        <v>17</v>
      </c>
      <c r="D66" s="282"/>
      <c r="E66" s="283"/>
      <c r="F66" s="5" t="s">
        <v>176</v>
      </c>
      <c r="G66" s="157" t="s">
        <v>176</v>
      </c>
      <c r="H66" s="157" t="s">
        <v>176</v>
      </c>
      <c r="I66" s="5" t="s">
        <v>176</v>
      </c>
      <c r="J66" s="5" t="s">
        <v>176</v>
      </c>
      <c r="K66" s="157" t="s">
        <v>176</v>
      </c>
      <c r="L66" s="5" t="s">
        <v>176</v>
      </c>
      <c r="M66" s="5" t="s">
        <v>176</v>
      </c>
      <c r="N66" s="104" t="s">
        <v>176</v>
      </c>
      <c r="O66" s="5" t="s">
        <v>176</v>
      </c>
      <c r="P66" s="104" t="s">
        <v>176</v>
      </c>
      <c r="Q66" s="5" t="s">
        <v>176</v>
      </c>
      <c r="R66" s="5"/>
      <c r="S66" s="5" t="s">
        <v>176</v>
      </c>
      <c r="T66" s="5" t="s">
        <v>176</v>
      </c>
      <c r="U66" s="5" t="s">
        <v>176</v>
      </c>
      <c r="V66" s="157" t="s">
        <v>176</v>
      </c>
      <c r="W66" s="157" t="s">
        <v>176</v>
      </c>
      <c r="X66" s="157" t="s">
        <v>176</v>
      </c>
      <c r="Y66" s="157" t="s">
        <v>176</v>
      </c>
      <c r="Z66" s="5" t="s">
        <v>176</v>
      </c>
      <c r="AA66" s="5" t="s">
        <v>176</v>
      </c>
      <c r="AB66" s="5" t="s">
        <v>176</v>
      </c>
      <c r="AC66" s="5" t="s">
        <v>176</v>
      </c>
      <c r="AD66" s="5" t="s">
        <v>176</v>
      </c>
      <c r="AE66" s="5" t="s">
        <v>176</v>
      </c>
      <c r="AF66" s="5" t="s">
        <v>176</v>
      </c>
      <c r="AG66" s="5" t="s">
        <v>176</v>
      </c>
      <c r="AH66" s="5" t="s">
        <v>176</v>
      </c>
      <c r="AI66" s="5" t="s">
        <v>176</v>
      </c>
      <c r="AJ66" s="5" t="s">
        <v>176</v>
      </c>
      <c r="AK66" s="5" t="s">
        <v>176</v>
      </c>
      <c r="AL66" s="5" t="s">
        <v>176</v>
      </c>
      <c r="AM66" s="5"/>
      <c r="AN66" s="5"/>
      <c r="AO66" s="5" t="s">
        <v>176</v>
      </c>
      <c r="AP66" s="5" t="s">
        <v>176</v>
      </c>
      <c r="AQ66" s="5" t="s">
        <v>176</v>
      </c>
      <c r="AR66" s="5" t="s">
        <v>176</v>
      </c>
      <c r="AS66" s="5" t="s">
        <v>176</v>
      </c>
      <c r="AT66" s="5" t="s">
        <v>176</v>
      </c>
      <c r="AU66" s="5" t="s">
        <v>176</v>
      </c>
      <c r="AV66" s="5" t="s">
        <v>176</v>
      </c>
      <c r="AW66" s="5" t="s">
        <v>176</v>
      </c>
      <c r="AX66" s="5"/>
      <c r="AY66" s="5"/>
      <c r="AZ66" s="5" t="s">
        <v>176</v>
      </c>
      <c r="BA66" s="5"/>
      <c r="BB66" s="5" t="s">
        <v>176</v>
      </c>
      <c r="BC66" s="5"/>
      <c r="BD66" s="5" t="s">
        <v>176</v>
      </c>
      <c r="BE66" s="104" t="s">
        <v>176</v>
      </c>
      <c r="BF66" s="104" t="s">
        <v>176</v>
      </c>
      <c r="BG66" s="104" t="s">
        <v>176</v>
      </c>
      <c r="BH66" s="104" t="s">
        <v>176</v>
      </c>
      <c r="BI66" s="104" t="s">
        <v>176</v>
      </c>
      <c r="BJ66" s="104" t="s">
        <v>176</v>
      </c>
      <c r="BK66" s="104" t="s">
        <v>176</v>
      </c>
      <c r="BL66" s="16">
        <v>2</v>
      </c>
      <c r="BM66" s="16">
        <v>2</v>
      </c>
      <c r="BN66" s="16">
        <v>2</v>
      </c>
      <c r="BO66" s="16">
        <v>2</v>
      </c>
      <c r="BP66" s="16">
        <v>2</v>
      </c>
      <c r="BQ66" s="104" t="s">
        <v>176</v>
      </c>
      <c r="BR66" s="104" t="s">
        <v>176</v>
      </c>
      <c r="BS66" s="104" t="s">
        <v>176</v>
      </c>
      <c r="BT66" s="104" t="s">
        <v>176</v>
      </c>
      <c r="BU66" s="104" t="s">
        <v>176</v>
      </c>
      <c r="BV66" s="104" t="s">
        <v>176</v>
      </c>
      <c r="BW66" s="104" t="s">
        <v>176</v>
      </c>
      <c r="BX66" s="74">
        <f t="shared" ref="BX66" si="53">COUNTIF($BE66:$BW66,2)</f>
        <v>5</v>
      </c>
      <c r="BY66" s="75">
        <f t="shared" ref="BY66" si="54">BX66/COUNTA($BE66:$BW66)</f>
        <v>0.26315789473684209</v>
      </c>
      <c r="BZ66" s="74">
        <f t="shared" ref="BZ66" si="55">COUNTIF($BE66:$BW66,1)</f>
        <v>0</v>
      </c>
      <c r="CA66" s="75">
        <f t="shared" ref="CA66" si="56">BZ66/COUNTA($BE66:$BW66)</f>
        <v>0</v>
      </c>
      <c r="CB66" s="74">
        <f t="shared" ref="CB66" si="57">COUNTIF($BE66:$BW66,0)</f>
        <v>0</v>
      </c>
      <c r="CC66" s="75">
        <f t="shared" ref="CC66" si="58">CB66/COUNTA($BE66:$BW66)</f>
        <v>0</v>
      </c>
      <c r="CD66" s="74">
        <f t="shared" ref="CD66" si="59">(((BX66*2)+(BZ66*1)+(CB66*0)))/COUNTA($BE66:$BW66)</f>
        <v>0.52631578947368418</v>
      </c>
      <c r="CE66" s="196" t="str">
        <f t="shared" si="28"/>
        <v>Chưa đạt</v>
      </c>
    </row>
    <row r="67" spans="1:84" ht="45" customHeight="1">
      <c r="A67" s="187">
        <v>53</v>
      </c>
      <c r="B67" s="128">
        <v>53</v>
      </c>
      <c r="C67" s="292" t="s">
        <v>36</v>
      </c>
      <c r="D67" s="282"/>
      <c r="E67" s="283"/>
      <c r="F67" s="5" t="s">
        <v>176</v>
      </c>
      <c r="G67" s="157" t="s">
        <v>176</v>
      </c>
      <c r="H67" s="157" t="s">
        <v>176</v>
      </c>
      <c r="I67" s="5" t="s">
        <v>176</v>
      </c>
      <c r="J67" s="5" t="s">
        <v>176</v>
      </c>
      <c r="K67" s="157" t="s">
        <v>176</v>
      </c>
      <c r="L67" s="5" t="s">
        <v>176</v>
      </c>
      <c r="M67" s="5" t="s">
        <v>176</v>
      </c>
      <c r="N67" s="5" t="s">
        <v>176</v>
      </c>
      <c r="O67" s="5" t="s">
        <v>176</v>
      </c>
      <c r="P67" s="5" t="s">
        <v>176</v>
      </c>
      <c r="Q67" s="5" t="s">
        <v>176</v>
      </c>
      <c r="R67" s="5"/>
      <c r="S67" s="5" t="s">
        <v>176</v>
      </c>
      <c r="T67" s="5" t="s">
        <v>176</v>
      </c>
      <c r="U67" s="5" t="s">
        <v>176</v>
      </c>
      <c r="V67" s="157" t="s">
        <v>176</v>
      </c>
      <c r="W67" s="157" t="s">
        <v>176</v>
      </c>
      <c r="X67" s="157" t="s">
        <v>176</v>
      </c>
      <c r="Y67" s="157" t="s">
        <v>176</v>
      </c>
      <c r="Z67" s="5" t="s">
        <v>176</v>
      </c>
      <c r="AA67" s="5" t="s">
        <v>176</v>
      </c>
      <c r="AB67" s="5" t="s">
        <v>176</v>
      </c>
      <c r="AC67" s="5" t="s">
        <v>176</v>
      </c>
      <c r="AD67" s="5" t="s">
        <v>176</v>
      </c>
      <c r="AE67" s="5" t="s">
        <v>176</v>
      </c>
      <c r="AF67" s="5" t="s">
        <v>176</v>
      </c>
      <c r="AG67" s="5" t="s">
        <v>176</v>
      </c>
      <c r="AH67" s="5" t="s">
        <v>176</v>
      </c>
      <c r="AI67" s="5" t="s">
        <v>176</v>
      </c>
      <c r="AJ67" s="5" t="s">
        <v>176</v>
      </c>
      <c r="AK67" s="5" t="s">
        <v>176</v>
      </c>
      <c r="AL67" s="5" t="s">
        <v>176</v>
      </c>
      <c r="AM67" s="5"/>
      <c r="AN67" s="5"/>
      <c r="AO67" s="5" t="s">
        <v>176</v>
      </c>
      <c r="AP67" s="5" t="s">
        <v>176</v>
      </c>
      <c r="AQ67" s="5" t="s">
        <v>176</v>
      </c>
      <c r="AR67" s="5" t="s">
        <v>176</v>
      </c>
      <c r="AS67" s="5" t="s">
        <v>176</v>
      </c>
      <c r="AT67" s="5" t="s">
        <v>176</v>
      </c>
      <c r="AU67" s="5" t="s">
        <v>176</v>
      </c>
      <c r="AV67" s="5" t="s">
        <v>176</v>
      </c>
      <c r="AW67" s="5" t="s">
        <v>176</v>
      </c>
      <c r="AX67" s="5"/>
      <c r="AY67" s="5"/>
      <c r="AZ67" s="5" t="s">
        <v>176</v>
      </c>
      <c r="BA67" s="5"/>
      <c r="BB67" s="5" t="s">
        <v>176</v>
      </c>
      <c r="BC67" s="5"/>
      <c r="BD67" s="5" t="s">
        <v>176</v>
      </c>
      <c r="BE67" s="5" t="s">
        <v>176</v>
      </c>
      <c r="BF67" s="5" t="s">
        <v>176</v>
      </c>
      <c r="BG67" s="5" t="s">
        <v>176</v>
      </c>
      <c r="BH67" s="5" t="s">
        <v>176</v>
      </c>
      <c r="BI67" s="5" t="s">
        <v>176</v>
      </c>
      <c r="BJ67" s="5" t="s">
        <v>176</v>
      </c>
      <c r="BK67" s="5" t="s">
        <v>176</v>
      </c>
      <c r="BL67" s="5" t="s">
        <v>176</v>
      </c>
      <c r="BM67" s="5"/>
      <c r="BN67" s="5"/>
      <c r="BO67" s="5"/>
      <c r="BP67" s="5"/>
      <c r="BQ67" s="5" t="s">
        <v>176</v>
      </c>
      <c r="BR67" s="5" t="s">
        <v>176</v>
      </c>
      <c r="BS67" s="5" t="s">
        <v>176</v>
      </c>
      <c r="BT67" s="5" t="s">
        <v>176</v>
      </c>
      <c r="BU67" s="5" t="s">
        <v>176</v>
      </c>
      <c r="BV67" s="5" t="s">
        <v>176</v>
      </c>
      <c r="BW67" s="5" t="s">
        <v>176</v>
      </c>
      <c r="BX67" s="5" t="s">
        <v>176</v>
      </c>
      <c r="BY67" s="5" t="s">
        <v>176</v>
      </c>
      <c r="BZ67" s="5" t="s">
        <v>176</v>
      </c>
      <c r="CA67" s="5" t="s">
        <v>176</v>
      </c>
      <c r="CB67" s="5" t="s">
        <v>176</v>
      </c>
      <c r="CC67" s="5" t="s">
        <v>176</v>
      </c>
      <c r="CD67" s="5" t="s">
        <v>176</v>
      </c>
      <c r="CE67" s="5" t="s">
        <v>176</v>
      </c>
      <c r="CF67" s="2"/>
    </row>
    <row r="68" spans="1:84" s="68" customFormat="1" ht="47.25" hidden="1">
      <c r="A68" s="15">
        <v>54</v>
      </c>
      <c r="B68" s="128">
        <v>54</v>
      </c>
      <c r="C68" s="80" t="s">
        <v>463</v>
      </c>
      <c r="D68" s="81" t="s">
        <v>11</v>
      </c>
      <c r="E68" s="80" t="s">
        <v>464</v>
      </c>
      <c r="F68" s="81" t="s">
        <v>14</v>
      </c>
      <c r="G68" s="80" t="s">
        <v>464</v>
      </c>
      <c r="H68" s="61" t="s">
        <v>472</v>
      </c>
      <c r="I68" s="65"/>
      <c r="J68" s="9" t="s">
        <v>8</v>
      </c>
      <c r="K68" s="65"/>
      <c r="L68" s="65"/>
      <c r="M68" s="65"/>
      <c r="N68" s="120" t="s">
        <v>13</v>
      </c>
      <c r="O68" s="65"/>
      <c r="P68" s="65"/>
      <c r="Q68" s="65"/>
      <c r="R68" s="65"/>
      <c r="S68" s="65"/>
      <c r="T68" s="65"/>
      <c r="U68" s="60">
        <f t="shared" si="27"/>
        <v>1</v>
      </c>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7"/>
      <c r="BW68" s="67"/>
      <c r="BX68" s="65"/>
      <c r="BY68" s="65"/>
      <c r="BZ68" s="65"/>
      <c r="CA68" s="65"/>
      <c r="CB68" s="65"/>
      <c r="CC68" s="65"/>
      <c r="CD68" s="65"/>
      <c r="CE68" s="65"/>
    </row>
    <row r="69" spans="1:84" s="68" customFormat="1" ht="31.5" hidden="1">
      <c r="A69" s="15">
        <v>55</v>
      </c>
      <c r="B69" s="128">
        <v>55</v>
      </c>
      <c r="C69" s="80" t="s">
        <v>465</v>
      </c>
      <c r="D69" s="81" t="s">
        <v>11</v>
      </c>
      <c r="E69" s="80" t="s">
        <v>466</v>
      </c>
      <c r="F69" s="81" t="s">
        <v>14</v>
      </c>
      <c r="G69" s="73" t="s">
        <v>170</v>
      </c>
      <c r="H69" s="89" t="s">
        <v>552</v>
      </c>
      <c r="I69" s="65"/>
      <c r="J69" s="9" t="s">
        <v>8</v>
      </c>
      <c r="K69" s="65"/>
      <c r="L69" s="65"/>
      <c r="M69" s="65"/>
      <c r="N69" s="65"/>
      <c r="O69" s="65"/>
      <c r="P69" s="120" t="s">
        <v>13</v>
      </c>
      <c r="Q69" s="65"/>
      <c r="R69" s="65"/>
      <c r="S69" s="65"/>
      <c r="T69" s="65"/>
      <c r="U69" s="60">
        <f t="shared" si="27"/>
        <v>1</v>
      </c>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7"/>
      <c r="BW69" s="67"/>
      <c r="BX69" s="65"/>
      <c r="BY69" s="65"/>
      <c r="BZ69" s="65"/>
      <c r="CA69" s="65"/>
      <c r="CB69" s="65"/>
      <c r="CC69" s="65"/>
      <c r="CD69" s="65"/>
      <c r="CE69" s="65"/>
    </row>
    <row r="70" spans="1:84" ht="79.5" customHeight="1">
      <c r="A70" s="187">
        <v>56</v>
      </c>
      <c r="B70" s="128">
        <v>56</v>
      </c>
      <c r="C70" s="161" t="s">
        <v>467</v>
      </c>
      <c r="D70" s="81" t="s">
        <v>11</v>
      </c>
      <c r="E70" s="80" t="s">
        <v>18</v>
      </c>
      <c r="F70" s="81" t="s">
        <v>11</v>
      </c>
      <c r="G70" s="161" t="s">
        <v>18</v>
      </c>
      <c r="H70" s="154" t="s">
        <v>703</v>
      </c>
      <c r="I70" s="65"/>
      <c r="J70" s="9" t="s">
        <v>8</v>
      </c>
      <c r="K70" s="160" t="s">
        <v>13</v>
      </c>
      <c r="L70" s="65"/>
      <c r="M70" s="65"/>
      <c r="N70" s="65"/>
      <c r="O70" s="65"/>
      <c r="P70" s="65"/>
      <c r="Q70" s="65"/>
      <c r="R70" s="120" t="s">
        <v>13</v>
      </c>
      <c r="S70" s="65"/>
      <c r="T70" s="65"/>
      <c r="U70" s="60">
        <f t="shared" si="27"/>
        <v>2</v>
      </c>
      <c r="V70" s="158" t="s">
        <v>570</v>
      </c>
      <c r="W70" s="158" t="s">
        <v>570</v>
      </c>
      <c r="X70" s="158" t="s">
        <v>565</v>
      </c>
      <c r="Y70" s="158" t="s">
        <v>570</v>
      </c>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16">
        <v>2</v>
      </c>
      <c r="BF70" s="16">
        <v>2</v>
      </c>
      <c r="BG70" s="16">
        <v>2</v>
      </c>
      <c r="BH70" s="16">
        <v>2</v>
      </c>
      <c r="BI70" s="16">
        <v>2</v>
      </c>
      <c r="BJ70" s="16">
        <v>2</v>
      </c>
      <c r="BK70" s="16">
        <v>2</v>
      </c>
      <c r="BL70" s="16">
        <v>2</v>
      </c>
      <c r="BM70" s="16">
        <v>2</v>
      </c>
      <c r="BN70" s="16">
        <v>2</v>
      </c>
      <c r="BO70" s="16">
        <v>2</v>
      </c>
      <c r="BP70" s="16">
        <v>2</v>
      </c>
      <c r="BQ70" s="16">
        <v>2</v>
      </c>
      <c r="BR70" s="16">
        <v>2</v>
      </c>
      <c r="BS70" s="16">
        <v>1</v>
      </c>
      <c r="BT70" s="16">
        <v>2</v>
      </c>
      <c r="BU70" s="16">
        <v>2</v>
      </c>
      <c r="BV70" s="16">
        <v>1</v>
      </c>
      <c r="BW70" s="16">
        <v>1</v>
      </c>
      <c r="BX70" s="74">
        <f t="shared" ref="BX70" si="60">COUNTIF($BE70:$BW70,2)</f>
        <v>16</v>
      </c>
      <c r="BY70" s="75">
        <f t="shared" ref="BY70" si="61">BX70/COUNTA($BE70:$BW70)</f>
        <v>0.84210526315789469</v>
      </c>
      <c r="BZ70" s="74">
        <f t="shared" ref="BZ70" si="62">COUNTIF($BE70:$BW70,1)</f>
        <v>3</v>
      </c>
      <c r="CA70" s="75">
        <f t="shared" ref="CA70" si="63">BZ70/COUNTA($BE70:$BW70)</f>
        <v>0.15789473684210525</v>
      </c>
      <c r="CB70" s="74">
        <f t="shared" ref="CB70" si="64">COUNTIF($BE70:$BW70,0)</f>
        <v>0</v>
      </c>
      <c r="CC70" s="75">
        <f t="shared" ref="CC70" si="65">CB70/COUNTA($BE70:$BW70)</f>
        <v>0</v>
      </c>
      <c r="CD70" s="74">
        <f t="shared" ref="CD70" si="66">(((BX70*2)+(BZ70*1)+(CB70*0)))/COUNTA($BE70:$BW70)</f>
        <v>1.8421052631578947</v>
      </c>
      <c r="CE70" s="196" t="str">
        <f t="shared" ref="CE70" si="67">IF(CD70&gt;=1.6,"Đạt mục tiêu",IF(CD70&gt;=1,"Cần cố gắng","Chưa đạt"))</f>
        <v>Đạt mục tiêu</v>
      </c>
    </row>
    <row r="71" spans="1:84" s="68" customFormat="1" ht="47.25" hidden="1">
      <c r="A71" s="15">
        <v>57</v>
      </c>
      <c r="B71" s="128">
        <v>57</v>
      </c>
      <c r="C71" s="80" t="s">
        <v>468</v>
      </c>
      <c r="D71" s="81" t="s">
        <v>14</v>
      </c>
      <c r="E71" s="80" t="s">
        <v>469</v>
      </c>
      <c r="F71" s="81" t="s">
        <v>14</v>
      </c>
      <c r="G71" s="73" t="s">
        <v>140</v>
      </c>
      <c r="H71" s="89" t="s">
        <v>167</v>
      </c>
      <c r="I71" s="65"/>
      <c r="J71" s="9" t="s">
        <v>8</v>
      </c>
      <c r="K71" s="65"/>
      <c r="L71" s="65"/>
      <c r="M71" s="65"/>
      <c r="N71" s="120" t="s">
        <v>13</v>
      </c>
      <c r="O71" s="65"/>
      <c r="P71" s="65"/>
      <c r="Q71" s="65"/>
      <c r="R71" s="65"/>
      <c r="S71" s="65"/>
      <c r="T71" s="65"/>
      <c r="U71" s="60">
        <f t="shared" si="27"/>
        <v>1</v>
      </c>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7"/>
      <c r="BW71" s="67"/>
      <c r="BX71" s="65"/>
      <c r="BY71" s="65"/>
      <c r="BZ71" s="65"/>
      <c r="CA71" s="65"/>
      <c r="CB71" s="65"/>
      <c r="CC71" s="65"/>
      <c r="CD71" s="65"/>
      <c r="CE71" s="65"/>
    </row>
    <row r="72" spans="1:84" s="68" customFormat="1" ht="31.5" hidden="1">
      <c r="A72" s="15">
        <v>58</v>
      </c>
      <c r="B72" s="128">
        <v>58</v>
      </c>
      <c r="C72" s="80" t="s">
        <v>470</v>
      </c>
      <c r="D72" s="81" t="s">
        <v>14</v>
      </c>
      <c r="E72" s="80" t="s">
        <v>471</v>
      </c>
      <c r="F72" s="81" t="s">
        <v>14</v>
      </c>
      <c r="G72" s="73" t="s">
        <v>168</v>
      </c>
      <c r="H72" s="89" t="s">
        <v>169</v>
      </c>
      <c r="I72" s="65"/>
      <c r="J72" s="9" t="s">
        <v>8</v>
      </c>
      <c r="K72" s="65"/>
      <c r="L72" s="65"/>
      <c r="M72" s="65"/>
      <c r="N72" s="65"/>
      <c r="O72" s="65"/>
      <c r="P72" s="120" t="s">
        <v>13</v>
      </c>
      <c r="Q72" s="65"/>
      <c r="R72" s="65"/>
      <c r="S72" s="65"/>
      <c r="T72" s="65"/>
      <c r="U72" s="60">
        <f t="shared" si="27"/>
        <v>1</v>
      </c>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7"/>
      <c r="BW72" s="67"/>
      <c r="BX72" s="65"/>
      <c r="BY72" s="65"/>
      <c r="BZ72" s="65"/>
      <c r="CA72" s="65"/>
      <c r="CB72" s="65"/>
      <c r="CC72" s="65"/>
      <c r="CD72" s="65"/>
      <c r="CE72" s="65"/>
    </row>
    <row r="73" spans="1:84">
      <c r="A73" s="187">
        <v>59</v>
      </c>
      <c r="B73" s="128">
        <v>59</v>
      </c>
      <c r="C73" s="292" t="s">
        <v>473</v>
      </c>
      <c r="D73" s="282"/>
      <c r="E73" s="283"/>
      <c r="F73" s="5" t="s">
        <v>176</v>
      </c>
      <c r="G73" s="157" t="s">
        <v>176</v>
      </c>
      <c r="H73" s="157" t="s">
        <v>176</v>
      </c>
      <c r="I73" s="5" t="s">
        <v>176</v>
      </c>
      <c r="J73" s="5" t="s">
        <v>176</v>
      </c>
      <c r="K73" s="157" t="s">
        <v>176</v>
      </c>
      <c r="L73" s="5" t="s">
        <v>176</v>
      </c>
      <c r="M73" s="5" t="s">
        <v>176</v>
      </c>
      <c r="N73" s="5" t="s">
        <v>176</v>
      </c>
      <c r="O73" s="5" t="s">
        <v>176</v>
      </c>
      <c r="P73" s="5" t="s">
        <v>176</v>
      </c>
      <c r="Q73" s="5" t="s">
        <v>176</v>
      </c>
      <c r="R73" s="5"/>
      <c r="S73" s="5" t="s">
        <v>176</v>
      </c>
      <c r="T73" s="5" t="s">
        <v>176</v>
      </c>
      <c r="U73" s="5" t="s">
        <v>176</v>
      </c>
      <c r="V73" s="157" t="s">
        <v>176</v>
      </c>
      <c r="W73" s="157" t="s">
        <v>176</v>
      </c>
      <c r="X73" s="157" t="s">
        <v>176</v>
      </c>
      <c r="Y73" s="157" t="s">
        <v>176</v>
      </c>
      <c r="Z73" s="5" t="s">
        <v>176</v>
      </c>
      <c r="AA73" s="5" t="s">
        <v>176</v>
      </c>
      <c r="AB73" s="5" t="s">
        <v>176</v>
      </c>
      <c r="AC73" s="5" t="s">
        <v>176</v>
      </c>
      <c r="AD73" s="5" t="s">
        <v>176</v>
      </c>
      <c r="AE73" s="5" t="s">
        <v>176</v>
      </c>
      <c r="AF73" s="5" t="s">
        <v>176</v>
      </c>
      <c r="AG73" s="5" t="s">
        <v>176</v>
      </c>
      <c r="AH73" s="5" t="s">
        <v>176</v>
      </c>
      <c r="AI73" s="5" t="s">
        <v>176</v>
      </c>
      <c r="AJ73" s="5" t="s">
        <v>176</v>
      </c>
      <c r="AK73" s="5" t="s">
        <v>176</v>
      </c>
      <c r="AL73" s="5" t="s">
        <v>176</v>
      </c>
      <c r="AM73" s="5"/>
      <c r="AN73" s="5"/>
      <c r="AO73" s="5" t="s">
        <v>176</v>
      </c>
      <c r="AP73" s="5" t="s">
        <v>176</v>
      </c>
      <c r="AQ73" s="5" t="s">
        <v>176</v>
      </c>
      <c r="AR73" s="5" t="s">
        <v>176</v>
      </c>
      <c r="AS73" s="5" t="s">
        <v>176</v>
      </c>
      <c r="AT73" s="5" t="s">
        <v>176</v>
      </c>
      <c r="AU73" s="5" t="s">
        <v>176</v>
      </c>
      <c r="AV73" s="5" t="s">
        <v>176</v>
      </c>
      <c r="AW73" s="5" t="s">
        <v>176</v>
      </c>
      <c r="AX73" s="5"/>
      <c r="AY73" s="5"/>
      <c r="AZ73" s="5" t="s">
        <v>176</v>
      </c>
      <c r="BA73" s="5"/>
      <c r="BB73" s="5" t="s">
        <v>176</v>
      </c>
      <c r="BC73" s="5"/>
      <c r="BD73" s="5" t="s">
        <v>176</v>
      </c>
      <c r="BE73" s="5" t="s">
        <v>176</v>
      </c>
      <c r="BF73" s="5" t="s">
        <v>176</v>
      </c>
      <c r="BG73" s="5" t="s">
        <v>176</v>
      </c>
      <c r="BH73" s="5" t="s">
        <v>176</v>
      </c>
      <c r="BI73" s="5" t="s">
        <v>176</v>
      </c>
      <c r="BJ73" s="5" t="s">
        <v>176</v>
      </c>
      <c r="BK73" s="5" t="s">
        <v>176</v>
      </c>
      <c r="BL73" s="5" t="s">
        <v>176</v>
      </c>
      <c r="BM73" s="5"/>
      <c r="BN73" s="5"/>
      <c r="BO73" s="5"/>
      <c r="BP73" s="5"/>
      <c r="BQ73" s="5" t="s">
        <v>176</v>
      </c>
      <c r="BR73" s="5" t="s">
        <v>176</v>
      </c>
      <c r="BS73" s="5" t="s">
        <v>176</v>
      </c>
      <c r="BT73" s="5" t="s">
        <v>176</v>
      </c>
      <c r="BU73" s="5" t="s">
        <v>176</v>
      </c>
      <c r="BV73" s="5" t="s">
        <v>176</v>
      </c>
      <c r="BW73" s="5" t="s">
        <v>176</v>
      </c>
      <c r="BX73" s="5" t="s">
        <v>176</v>
      </c>
      <c r="BY73" s="5" t="s">
        <v>176</v>
      </c>
      <c r="BZ73" s="5" t="s">
        <v>176</v>
      </c>
      <c r="CA73" s="5" t="s">
        <v>176</v>
      </c>
      <c r="CB73" s="5" t="s">
        <v>176</v>
      </c>
      <c r="CC73" s="5" t="s">
        <v>176</v>
      </c>
      <c r="CD73" s="5" t="s">
        <v>176</v>
      </c>
      <c r="CE73" s="5" t="s">
        <v>176</v>
      </c>
      <c r="CF73" s="2"/>
    </row>
    <row r="74" spans="1:84" ht="62.25">
      <c r="A74" s="187">
        <v>60</v>
      </c>
      <c r="B74" s="128">
        <v>60</v>
      </c>
      <c r="C74" s="161" t="s">
        <v>474</v>
      </c>
      <c r="D74" s="71" t="s">
        <v>15</v>
      </c>
      <c r="E74" s="72" t="s">
        <v>475</v>
      </c>
      <c r="F74" s="71" t="s">
        <v>15</v>
      </c>
      <c r="G74" s="161" t="s">
        <v>475</v>
      </c>
      <c r="H74" s="163" t="s">
        <v>698</v>
      </c>
      <c r="I74" s="73"/>
      <c r="J74" s="9" t="s">
        <v>8</v>
      </c>
      <c r="K74" s="162" t="s">
        <v>13</v>
      </c>
      <c r="L74" s="73"/>
      <c r="M74" s="73"/>
      <c r="N74" s="74"/>
      <c r="O74" s="73"/>
      <c r="P74" s="74"/>
      <c r="Q74" s="73"/>
      <c r="R74" s="73"/>
      <c r="S74" s="73"/>
      <c r="T74" s="73"/>
      <c r="U74" s="60">
        <f t="shared" si="27"/>
        <v>1</v>
      </c>
      <c r="V74" s="234" t="s">
        <v>568</v>
      </c>
      <c r="W74" s="162" t="s">
        <v>565</v>
      </c>
      <c r="X74" s="162" t="s">
        <v>567</v>
      </c>
      <c r="Y74" s="162" t="s">
        <v>565</v>
      </c>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16">
        <v>2</v>
      </c>
      <c r="BF74" s="16">
        <v>2</v>
      </c>
      <c r="BG74" s="16">
        <v>2</v>
      </c>
      <c r="BH74" s="16">
        <v>2</v>
      </c>
      <c r="BI74" s="16">
        <v>2</v>
      </c>
      <c r="BJ74" s="16">
        <v>2</v>
      </c>
      <c r="BK74" s="16">
        <v>1</v>
      </c>
      <c r="BL74" s="16">
        <v>2</v>
      </c>
      <c r="BM74" s="16">
        <v>2</v>
      </c>
      <c r="BN74" s="16">
        <v>2</v>
      </c>
      <c r="BO74" s="16">
        <v>2</v>
      </c>
      <c r="BP74" s="16">
        <v>2</v>
      </c>
      <c r="BQ74" s="16">
        <v>2</v>
      </c>
      <c r="BR74" s="16">
        <v>2</v>
      </c>
      <c r="BS74" s="16">
        <v>2</v>
      </c>
      <c r="BT74" s="16">
        <v>2</v>
      </c>
      <c r="BU74" s="16">
        <v>2</v>
      </c>
      <c r="BV74" s="16">
        <v>2</v>
      </c>
      <c r="BW74" s="16">
        <v>1</v>
      </c>
      <c r="BX74" s="74">
        <f t="shared" ref="BX74" si="68">COUNTIF($BE74:$BW74,2)</f>
        <v>17</v>
      </c>
      <c r="BY74" s="75">
        <f t="shared" ref="BY74" si="69">BX74/COUNTA($BE74:$BW74)</f>
        <v>0.89473684210526316</v>
      </c>
      <c r="BZ74" s="74">
        <f t="shared" ref="BZ74" si="70">COUNTIF($BE74:$BW74,1)</f>
        <v>2</v>
      </c>
      <c r="CA74" s="75">
        <f t="shared" ref="CA74" si="71">BZ74/COUNTA($BE74:$BW74)</f>
        <v>0.10526315789473684</v>
      </c>
      <c r="CB74" s="74">
        <f t="shared" ref="CB74" si="72">COUNTIF($BE74:$BW74,0)</f>
        <v>0</v>
      </c>
      <c r="CC74" s="75">
        <f t="shared" ref="CC74" si="73">CB74/COUNTA($BE74:$BW74)</f>
        <v>0</v>
      </c>
      <c r="CD74" s="74">
        <f t="shared" ref="CD74" si="74">(((BX74*2)+(BZ74*1)+(CB74*0)))/COUNTA($BE74:$BW74)</f>
        <v>1.8947368421052631</v>
      </c>
      <c r="CE74" s="196" t="str">
        <f t="shared" ref="CE74" si="75">IF(CD74&gt;=1.6,"Đạt mục tiêu",IF(CD74&gt;=1,"Cần cố gắng","Chưa đạt"))</f>
        <v>Đạt mục tiêu</v>
      </c>
    </row>
    <row r="75" spans="1:84" s="68" customFormat="1" ht="45" hidden="1">
      <c r="A75" s="15">
        <v>61</v>
      </c>
      <c r="B75" s="128">
        <v>61</v>
      </c>
      <c r="C75" s="72" t="s">
        <v>476</v>
      </c>
      <c r="D75" s="71" t="s">
        <v>11</v>
      </c>
      <c r="E75" s="72" t="s">
        <v>477</v>
      </c>
      <c r="F75" s="71" t="s">
        <v>14</v>
      </c>
      <c r="G75" s="72" t="s">
        <v>477</v>
      </c>
      <c r="H75" s="72" t="s">
        <v>496</v>
      </c>
      <c r="I75" s="73"/>
      <c r="J75" s="9" t="s">
        <v>8</v>
      </c>
      <c r="K75" s="73"/>
      <c r="L75" s="73"/>
      <c r="M75" s="73" t="s">
        <v>13</v>
      </c>
      <c r="N75" s="74"/>
      <c r="O75" s="73"/>
      <c r="P75" s="74"/>
      <c r="Q75" s="73"/>
      <c r="R75" s="73"/>
      <c r="S75" s="73"/>
      <c r="T75" s="73"/>
      <c r="U75" s="60">
        <f t="shared" si="27"/>
        <v>1</v>
      </c>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4"/>
      <c r="BY75" s="75"/>
      <c r="BZ75" s="74"/>
      <c r="CA75" s="75"/>
      <c r="CB75" s="74"/>
      <c r="CC75" s="75"/>
      <c r="CD75" s="74"/>
      <c r="CE75" s="74"/>
    </row>
    <row r="76" spans="1:84" s="68" customFormat="1" ht="45" hidden="1">
      <c r="A76" s="15">
        <v>62</v>
      </c>
      <c r="B76" s="128">
        <v>62</v>
      </c>
      <c r="C76" s="72" t="s">
        <v>478</v>
      </c>
      <c r="D76" s="71" t="s">
        <v>11</v>
      </c>
      <c r="E76" s="72" t="s">
        <v>479</v>
      </c>
      <c r="F76" s="71" t="s">
        <v>14</v>
      </c>
      <c r="G76" s="72" t="s">
        <v>479</v>
      </c>
      <c r="H76" s="19" t="s">
        <v>171</v>
      </c>
      <c r="I76" s="73"/>
      <c r="J76" s="9" t="s">
        <v>8</v>
      </c>
      <c r="K76" s="73"/>
      <c r="L76" s="73"/>
      <c r="M76" s="73"/>
      <c r="N76" s="74"/>
      <c r="O76" s="73"/>
      <c r="P76" s="121" t="s">
        <v>13</v>
      </c>
      <c r="Q76" s="73"/>
      <c r="R76" s="73"/>
      <c r="S76" s="73"/>
      <c r="T76" s="73"/>
      <c r="U76" s="60">
        <f t="shared" si="27"/>
        <v>1</v>
      </c>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4"/>
      <c r="BY76" s="75"/>
      <c r="BZ76" s="74"/>
      <c r="CA76" s="75"/>
      <c r="CB76" s="74"/>
      <c r="CC76" s="75"/>
      <c r="CD76" s="74"/>
      <c r="CE76" s="74"/>
    </row>
    <row r="77" spans="1:84" s="68" customFormat="1" ht="60" hidden="1">
      <c r="A77" s="15">
        <v>63</v>
      </c>
      <c r="B77" s="128">
        <v>63</v>
      </c>
      <c r="C77" s="72" t="s">
        <v>480</v>
      </c>
      <c r="D77" s="71" t="s">
        <v>11</v>
      </c>
      <c r="E77" s="72" t="s">
        <v>481</v>
      </c>
      <c r="F77" s="71" t="s">
        <v>14</v>
      </c>
      <c r="G77" s="72" t="s">
        <v>481</v>
      </c>
      <c r="H77" s="89" t="s">
        <v>495</v>
      </c>
      <c r="I77" s="73"/>
      <c r="J77" s="9" t="s">
        <v>8</v>
      </c>
      <c r="K77" s="73"/>
      <c r="L77" s="73"/>
      <c r="M77" s="73"/>
      <c r="N77" s="74"/>
      <c r="O77" s="73"/>
      <c r="P77" s="74"/>
      <c r="Q77" s="73" t="s">
        <v>13</v>
      </c>
      <c r="R77" s="73"/>
      <c r="S77" s="73"/>
      <c r="T77" s="73"/>
      <c r="U77" s="60">
        <f t="shared" si="27"/>
        <v>1</v>
      </c>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4"/>
      <c r="BY77" s="75"/>
      <c r="BZ77" s="74"/>
      <c r="CA77" s="75"/>
      <c r="CB77" s="74"/>
      <c r="CC77" s="75"/>
      <c r="CD77" s="74"/>
      <c r="CE77" s="74"/>
    </row>
    <row r="78" spans="1:84" s="68" customFormat="1" ht="45" hidden="1">
      <c r="A78" s="15">
        <v>64</v>
      </c>
      <c r="B78" s="128">
        <v>64</v>
      </c>
      <c r="C78" s="72" t="s">
        <v>482</v>
      </c>
      <c r="D78" s="71" t="s">
        <v>15</v>
      </c>
      <c r="E78" s="72" t="s">
        <v>483</v>
      </c>
      <c r="F78" s="71" t="s">
        <v>15</v>
      </c>
      <c r="G78" s="72" t="s">
        <v>483</v>
      </c>
      <c r="H78" s="89" t="s">
        <v>494</v>
      </c>
      <c r="I78" s="73"/>
      <c r="J78" s="9" t="s">
        <v>8</v>
      </c>
      <c r="K78" s="73"/>
      <c r="L78" s="73" t="s">
        <v>13</v>
      </c>
      <c r="M78" s="73"/>
      <c r="N78" s="74"/>
      <c r="O78" s="73"/>
      <c r="P78" s="74"/>
      <c r="Q78" s="73"/>
      <c r="R78" s="73"/>
      <c r="S78" s="73"/>
      <c r="T78" s="73"/>
      <c r="U78" s="60">
        <f t="shared" si="27"/>
        <v>1</v>
      </c>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4"/>
      <c r="BY78" s="75"/>
      <c r="BZ78" s="74"/>
      <c r="CA78" s="75"/>
      <c r="CB78" s="74"/>
      <c r="CC78" s="75"/>
      <c r="CD78" s="74"/>
      <c r="CE78" s="74"/>
    </row>
    <row r="79" spans="1:84" s="68" customFormat="1" ht="31.5" hidden="1">
      <c r="A79" s="15">
        <v>65</v>
      </c>
      <c r="B79" s="128">
        <v>65</v>
      </c>
      <c r="C79" s="72" t="s">
        <v>484</v>
      </c>
      <c r="D79" s="71" t="s">
        <v>15</v>
      </c>
      <c r="E79" s="72" t="s">
        <v>485</v>
      </c>
      <c r="F79" s="71" t="s">
        <v>14</v>
      </c>
      <c r="G79" s="72" t="s">
        <v>485</v>
      </c>
      <c r="H79" s="89" t="s">
        <v>493</v>
      </c>
      <c r="I79" s="73"/>
      <c r="J79" s="9" t="s">
        <v>8</v>
      </c>
      <c r="K79" s="73"/>
      <c r="L79" s="73"/>
      <c r="M79" s="73"/>
      <c r="N79" s="121" t="s">
        <v>13</v>
      </c>
      <c r="O79" s="73"/>
      <c r="P79" s="74"/>
      <c r="Q79" s="73"/>
      <c r="R79" s="73"/>
      <c r="S79" s="73"/>
      <c r="T79" s="73"/>
      <c r="U79" s="60">
        <f t="shared" si="27"/>
        <v>1</v>
      </c>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4"/>
      <c r="BY79" s="75"/>
      <c r="BZ79" s="74"/>
      <c r="CA79" s="75"/>
      <c r="CB79" s="74"/>
      <c r="CC79" s="75"/>
      <c r="CD79" s="74"/>
      <c r="CE79" s="74"/>
    </row>
    <row r="80" spans="1:84" s="68" customFormat="1" ht="31.5" hidden="1">
      <c r="A80" s="15">
        <v>66</v>
      </c>
      <c r="B80" s="128">
        <v>66</v>
      </c>
      <c r="C80" s="72" t="s">
        <v>486</v>
      </c>
      <c r="D80" s="71" t="s">
        <v>14</v>
      </c>
      <c r="E80" s="72" t="s">
        <v>487</v>
      </c>
      <c r="F80" s="71" t="s">
        <v>14</v>
      </c>
      <c r="G80" s="72" t="s">
        <v>487</v>
      </c>
      <c r="H80" s="19" t="s">
        <v>172</v>
      </c>
      <c r="I80" s="73"/>
      <c r="J80" s="9" t="s">
        <v>8</v>
      </c>
      <c r="K80" s="73"/>
      <c r="L80" s="73"/>
      <c r="M80" s="73"/>
      <c r="N80" s="74"/>
      <c r="O80" s="73"/>
      <c r="P80" s="121" t="s">
        <v>13</v>
      </c>
      <c r="Q80" s="73"/>
      <c r="R80" s="73"/>
      <c r="S80" s="73"/>
      <c r="T80" s="73"/>
      <c r="U80" s="60">
        <f t="shared" si="27"/>
        <v>1</v>
      </c>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4"/>
      <c r="BY80" s="75"/>
      <c r="BZ80" s="74"/>
      <c r="CA80" s="75"/>
      <c r="CB80" s="74"/>
      <c r="CC80" s="75"/>
      <c r="CD80" s="74"/>
      <c r="CE80" s="74"/>
    </row>
    <row r="81" spans="1:84" s="68" customFormat="1" ht="45" hidden="1">
      <c r="A81" s="15">
        <v>67</v>
      </c>
      <c r="B81" s="128">
        <v>67</v>
      </c>
      <c r="C81" s="72" t="s">
        <v>488</v>
      </c>
      <c r="D81" s="71" t="s">
        <v>14</v>
      </c>
      <c r="E81" s="72" t="s">
        <v>489</v>
      </c>
      <c r="F81" s="71" t="s">
        <v>14</v>
      </c>
      <c r="G81" s="72" t="s">
        <v>489</v>
      </c>
      <c r="H81" s="19" t="s">
        <v>173</v>
      </c>
      <c r="I81" s="73"/>
      <c r="J81" s="9" t="s">
        <v>8</v>
      </c>
      <c r="K81" s="73"/>
      <c r="L81" s="73" t="s">
        <v>13</v>
      </c>
      <c r="M81" s="73"/>
      <c r="N81" s="74"/>
      <c r="O81" s="73"/>
      <c r="P81" s="74"/>
      <c r="Q81" s="73"/>
      <c r="R81" s="73"/>
      <c r="S81" s="73"/>
      <c r="T81" s="73"/>
      <c r="U81" s="60">
        <f t="shared" si="27"/>
        <v>1</v>
      </c>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4"/>
      <c r="BY81" s="75"/>
      <c r="BZ81" s="74"/>
      <c r="CA81" s="75"/>
      <c r="CB81" s="74"/>
      <c r="CC81" s="75"/>
      <c r="CD81" s="74"/>
      <c r="CE81" s="74"/>
    </row>
    <row r="82" spans="1:84" s="68" customFormat="1" ht="45" hidden="1">
      <c r="A82" s="15">
        <v>68</v>
      </c>
      <c r="B82" s="128">
        <v>68</v>
      </c>
      <c r="C82" s="72" t="s">
        <v>490</v>
      </c>
      <c r="D82" s="71" t="s">
        <v>11</v>
      </c>
      <c r="E82" s="72" t="s">
        <v>491</v>
      </c>
      <c r="F82" s="71" t="s">
        <v>11</v>
      </c>
      <c r="G82" s="72" t="s">
        <v>491</v>
      </c>
      <c r="H82" s="89" t="s">
        <v>492</v>
      </c>
      <c r="I82" s="73"/>
      <c r="J82" s="9" t="s">
        <v>8</v>
      </c>
      <c r="K82" s="73"/>
      <c r="L82" s="73"/>
      <c r="M82" s="73"/>
      <c r="N82" s="74"/>
      <c r="O82" s="73"/>
      <c r="P82" s="74"/>
      <c r="Q82" s="73"/>
      <c r="R82" s="73"/>
      <c r="S82" s="73" t="s">
        <v>13</v>
      </c>
      <c r="T82" s="73"/>
      <c r="U82" s="60">
        <f t="shared" si="27"/>
        <v>1</v>
      </c>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4"/>
      <c r="BY82" s="75"/>
      <c r="BZ82" s="74"/>
      <c r="CA82" s="75"/>
      <c r="CB82" s="74"/>
      <c r="CC82" s="75"/>
      <c r="CD82" s="74"/>
      <c r="CE82" s="74"/>
    </row>
    <row r="83" spans="1:84" s="149" customFormat="1" ht="49.5" customHeight="1">
      <c r="A83" s="147">
        <v>69</v>
      </c>
      <c r="B83" s="128">
        <v>69</v>
      </c>
      <c r="C83" s="279" t="s">
        <v>174</v>
      </c>
      <c r="D83" s="282"/>
      <c r="E83" s="283"/>
      <c r="F83" s="5" t="s">
        <v>176</v>
      </c>
      <c r="G83" s="152" t="s">
        <v>176</v>
      </c>
      <c r="H83" s="152" t="s">
        <v>176</v>
      </c>
      <c r="I83" s="5" t="s">
        <v>176</v>
      </c>
      <c r="J83" s="5" t="s">
        <v>176</v>
      </c>
      <c r="K83" s="152" t="s">
        <v>176</v>
      </c>
      <c r="L83" s="5" t="s">
        <v>176</v>
      </c>
      <c r="M83" s="5" t="s">
        <v>176</v>
      </c>
      <c r="N83" s="5" t="s">
        <v>176</v>
      </c>
      <c r="O83" s="5" t="s">
        <v>176</v>
      </c>
      <c r="P83" s="5" t="s">
        <v>176</v>
      </c>
      <c r="Q83" s="5" t="s">
        <v>176</v>
      </c>
      <c r="R83" s="5"/>
      <c r="S83" s="5" t="s">
        <v>176</v>
      </c>
      <c r="T83" s="5" t="s">
        <v>176</v>
      </c>
      <c r="U83" s="5" t="s">
        <v>176</v>
      </c>
      <c r="V83" s="152" t="s">
        <v>176</v>
      </c>
      <c r="W83" s="152" t="s">
        <v>176</v>
      </c>
      <c r="X83" s="152" t="s">
        <v>176</v>
      </c>
      <c r="Y83" s="152" t="s">
        <v>176</v>
      </c>
      <c r="Z83" s="5" t="s">
        <v>176</v>
      </c>
      <c r="AA83" s="5" t="s">
        <v>176</v>
      </c>
      <c r="AB83" s="5" t="s">
        <v>176</v>
      </c>
      <c r="AC83" s="5" t="s">
        <v>176</v>
      </c>
      <c r="AD83" s="5" t="s">
        <v>176</v>
      </c>
      <c r="AE83" s="5" t="s">
        <v>176</v>
      </c>
      <c r="AF83" s="5" t="s">
        <v>176</v>
      </c>
      <c r="AG83" s="5" t="s">
        <v>176</v>
      </c>
      <c r="AH83" s="5" t="s">
        <v>176</v>
      </c>
      <c r="AI83" s="5" t="s">
        <v>176</v>
      </c>
      <c r="AJ83" s="5" t="s">
        <v>176</v>
      </c>
      <c r="AK83" s="5" t="s">
        <v>176</v>
      </c>
      <c r="AL83" s="5" t="s">
        <v>176</v>
      </c>
      <c r="AM83" s="5"/>
      <c r="AN83" s="5"/>
      <c r="AO83" s="5" t="s">
        <v>176</v>
      </c>
      <c r="AP83" s="5" t="s">
        <v>176</v>
      </c>
      <c r="AQ83" s="5" t="s">
        <v>176</v>
      </c>
      <c r="AR83" s="5" t="s">
        <v>176</v>
      </c>
      <c r="AS83" s="5" t="s">
        <v>176</v>
      </c>
      <c r="AT83" s="5" t="s">
        <v>176</v>
      </c>
      <c r="AU83" s="5" t="s">
        <v>176</v>
      </c>
      <c r="AV83" s="5" t="s">
        <v>176</v>
      </c>
      <c r="AW83" s="5" t="s">
        <v>176</v>
      </c>
      <c r="AX83" s="5"/>
      <c r="AY83" s="5"/>
      <c r="AZ83" s="5" t="s">
        <v>176</v>
      </c>
      <c r="BA83" s="5"/>
      <c r="BB83" s="5" t="s">
        <v>176</v>
      </c>
      <c r="BC83" s="5"/>
      <c r="BD83" s="5" t="s">
        <v>176</v>
      </c>
      <c r="BE83" s="5" t="s">
        <v>176</v>
      </c>
      <c r="BF83" s="5" t="s">
        <v>176</v>
      </c>
      <c r="BG83" s="5" t="s">
        <v>176</v>
      </c>
      <c r="BH83" s="5" t="s">
        <v>176</v>
      </c>
      <c r="BI83" s="5" t="s">
        <v>176</v>
      </c>
      <c r="BJ83" s="5" t="s">
        <v>176</v>
      </c>
      <c r="BK83" s="5" t="s">
        <v>176</v>
      </c>
      <c r="BL83" s="5" t="s">
        <v>176</v>
      </c>
      <c r="BM83" s="5"/>
      <c r="BN83" s="5"/>
      <c r="BO83" s="5"/>
      <c r="BP83" s="5"/>
      <c r="BQ83" s="5" t="s">
        <v>176</v>
      </c>
      <c r="BR83" s="5" t="s">
        <v>176</v>
      </c>
      <c r="BS83" s="5" t="s">
        <v>176</v>
      </c>
      <c r="BT83" s="5" t="s">
        <v>176</v>
      </c>
      <c r="BU83" s="5" t="s">
        <v>176</v>
      </c>
      <c r="BV83" s="5" t="s">
        <v>176</v>
      </c>
      <c r="BW83" s="5" t="s">
        <v>176</v>
      </c>
      <c r="BX83" s="5" t="s">
        <v>176</v>
      </c>
      <c r="BY83" s="5" t="s">
        <v>176</v>
      </c>
      <c r="BZ83" s="5" t="s">
        <v>176</v>
      </c>
      <c r="CA83" s="5" t="s">
        <v>176</v>
      </c>
      <c r="CB83" s="5" t="s">
        <v>176</v>
      </c>
      <c r="CC83" s="5" t="s">
        <v>176</v>
      </c>
      <c r="CD83" s="5" t="s">
        <v>176</v>
      </c>
      <c r="CE83" s="5" t="s">
        <v>176</v>
      </c>
      <c r="CF83" s="2"/>
    </row>
    <row r="84" spans="1:84" s="2" customFormat="1" ht="112.5" hidden="1" customHeight="1">
      <c r="A84" s="15">
        <v>70</v>
      </c>
      <c r="B84" s="128">
        <v>70</v>
      </c>
      <c r="C84" s="72" t="s">
        <v>501</v>
      </c>
      <c r="D84" s="71" t="s">
        <v>11</v>
      </c>
      <c r="E84" s="72" t="s">
        <v>499</v>
      </c>
      <c r="F84" s="71" t="s">
        <v>14</v>
      </c>
      <c r="G84" s="16" t="s">
        <v>548</v>
      </c>
      <c r="H84" s="19" t="s">
        <v>497</v>
      </c>
      <c r="I84" s="16" t="s">
        <v>83</v>
      </c>
      <c r="J84" s="9" t="s">
        <v>8</v>
      </c>
      <c r="K84" s="16"/>
      <c r="L84" s="16"/>
      <c r="M84" s="16" t="s">
        <v>13</v>
      </c>
      <c r="N84" s="73"/>
      <c r="O84" s="16"/>
      <c r="P84" s="73"/>
      <c r="Q84" s="39"/>
      <c r="R84" s="39" t="s">
        <v>13</v>
      </c>
      <c r="S84" s="16"/>
      <c r="T84" s="41"/>
      <c r="U84" s="60">
        <f t="shared" si="27"/>
        <v>2</v>
      </c>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v>2</v>
      </c>
      <c r="BF84" s="16">
        <v>1</v>
      </c>
      <c r="BG84" s="16">
        <v>2</v>
      </c>
      <c r="BH84" s="16">
        <v>2</v>
      </c>
      <c r="BI84" s="16">
        <v>2</v>
      </c>
      <c r="BJ84" s="16">
        <v>2</v>
      </c>
      <c r="BK84" s="16">
        <v>2</v>
      </c>
      <c r="BL84" s="16">
        <v>2</v>
      </c>
      <c r="BM84" s="16"/>
      <c r="BN84" s="16"/>
      <c r="BO84" s="16"/>
      <c r="BP84" s="16"/>
      <c r="BQ84" s="16">
        <v>2</v>
      </c>
      <c r="BR84" s="16">
        <v>2</v>
      </c>
      <c r="BS84" s="16">
        <v>2</v>
      </c>
      <c r="BT84" s="16">
        <v>2</v>
      </c>
      <c r="BU84" s="16">
        <v>1</v>
      </c>
      <c r="BV84" s="16">
        <v>1</v>
      </c>
      <c r="BW84" s="16">
        <v>1</v>
      </c>
      <c r="BX84" s="17">
        <f>COUNTIF($BE84:$BW84,2)</f>
        <v>11</v>
      </c>
      <c r="BY84" s="18">
        <f>BX84/COUNTA($BE84:$BW84)</f>
        <v>0.73333333333333328</v>
      </c>
      <c r="BZ84" s="17">
        <f>COUNTIF($BE84:$BW84,1)</f>
        <v>4</v>
      </c>
      <c r="CA84" s="18">
        <f>BZ84/COUNTA($BE84:$BW84)</f>
        <v>0.26666666666666666</v>
      </c>
      <c r="CB84" s="17">
        <f>COUNTIF($BE84:$BW84,0)</f>
        <v>0</v>
      </c>
      <c r="CC84" s="18">
        <f>CB84/COUNTA($BE84:$BW84)</f>
        <v>0</v>
      </c>
      <c r="CD84" s="17">
        <f>(((BX84*2)+(BZ84*1)+(CB84*0)))/COUNTA($BE84:$BW84)</f>
        <v>1.7333333333333334</v>
      </c>
      <c r="CE84" s="17" t="str">
        <f>IF(CD84&gt;=1.6,"Đạt mục tiêu",IF(CD84&gt;=1,"Cần cố gắng","Chưa đạt"))</f>
        <v>Đạt mục tiêu</v>
      </c>
    </row>
    <row r="85" spans="1:84" s="2" customFormat="1" ht="96" hidden="1" customHeight="1">
      <c r="A85" s="15">
        <v>71</v>
      </c>
      <c r="B85" s="128">
        <v>71</v>
      </c>
      <c r="C85" s="72" t="s">
        <v>500</v>
      </c>
      <c r="D85" s="71" t="s">
        <v>11</v>
      </c>
      <c r="E85" s="72" t="s">
        <v>498</v>
      </c>
      <c r="F85" s="71" t="s">
        <v>14</v>
      </c>
      <c r="G85" s="16" t="s">
        <v>37</v>
      </c>
      <c r="H85" s="19" t="s">
        <v>175</v>
      </c>
      <c r="I85" s="16" t="s">
        <v>83</v>
      </c>
      <c r="J85" s="9" t="s">
        <v>8</v>
      </c>
      <c r="K85" s="16"/>
      <c r="L85" s="16" t="s">
        <v>13</v>
      </c>
      <c r="M85" s="16"/>
      <c r="N85" s="73"/>
      <c r="O85" s="16"/>
      <c r="P85" s="73"/>
      <c r="Q85" s="16"/>
      <c r="R85" s="16" t="s">
        <v>13</v>
      </c>
      <c r="S85" s="17"/>
      <c r="T85" s="16"/>
      <c r="U85" s="60">
        <f t="shared" si="27"/>
        <v>2</v>
      </c>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v>2</v>
      </c>
      <c r="BF85" s="16">
        <v>2</v>
      </c>
      <c r="BG85" s="16">
        <v>2</v>
      </c>
      <c r="BH85" s="16">
        <v>1</v>
      </c>
      <c r="BI85" s="16">
        <v>2</v>
      </c>
      <c r="BJ85" s="16">
        <v>2</v>
      </c>
      <c r="BK85" s="16">
        <v>2</v>
      </c>
      <c r="BL85" s="16">
        <v>2</v>
      </c>
      <c r="BM85" s="16"/>
      <c r="BN85" s="16"/>
      <c r="BO85" s="16"/>
      <c r="BP85" s="16"/>
      <c r="BQ85" s="16">
        <v>1</v>
      </c>
      <c r="BR85" s="16">
        <v>2</v>
      </c>
      <c r="BS85" s="16">
        <v>2</v>
      </c>
      <c r="BT85" s="16">
        <v>1</v>
      </c>
      <c r="BU85" s="16">
        <v>2</v>
      </c>
      <c r="BV85" s="16">
        <v>1</v>
      </c>
      <c r="BW85" s="16">
        <v>1</v>
      </c>
      <c r="BX85" s="17">
        <f>COUNTIF($BE85:$BW85,2)</f>
        <v>10</v>
      </c>
      <c r="BY85" s="18">
        <f>BX85/COUNTA($BE85:$BW85)</f>
        <v>0.66666666666666663</v>
      </c>
      <c r="BZ85" s="17">
        <f>COUNTIF($BE85:$BW85,1)</f>
        <v>5</v>
      </c>
      <c r="CA85" s="18">
        <f>BZ85/COUNTA($BE85:$BW85)</f>
        <v>0.33333333333333331</v>
      </c>
      <c r="CB85" s="17">
        <f>COUNTIF($BE85:$BW85,0)</f>
        <v>0</v>
      </c>
      <c r="CC85" s="18">
        <f>CB85/COUNTA($BE85:$BW85)</f>
        <v>0</v>
      </c>
      <c r="CD85" s="17">
        <f>(((BX85*2)+(BZ85*1)+(CB85*0)))/COUNTA($BE85:$BW85)</f>
        <v>1.6666666666666667</v>
      </c>
      <c r="CE85" s="17" t="str">
        <f>IF(CD85&gt;=1.6,"Đạt mục tiêu",IF(CD85&gt;=1,"Cần cố gắng","Chưa đạt"))</f>
        <v>Đạt mục tiêu</v>
      </c>
    </row>
    <row r="86" spans="1:84" ht="58.5" customHeight="1">
      <c r="A86" s="187">
        <v>72</v>
      </c>
      <c r="B86" s="128">
        <v>72</v>
      </c>
      <c r="C86" s="290" t="s">
        <v>19</v>
      </c>
      <c r="D86" s="291"/>
      <c r="E86" s="291"/>
      <c r="F86" s="6" t="s">
        <v>176</v>
      </c>
      <c r="G86" s="157" t="s">
        <v>176</v>
      </c>
      <c r="H86" s="157" t="s">
        <v>176</v>
      </c>
      <c r="I86" s="6" t="s">
        <v>176</v>
      </c>
      <c r="J86" s="6" t="s">
        <v>176</v>
      </c>
      <c r="K86" s="157" t="s">
        <v>176</v>
      </c>
      <c r="L86" s="6" t="s">
        <v>176</v>
      </c>
      <c r="M86" s="6" t="s">
        <v>176</v>
      </c>
      <c r="N86" s="6" t="s">
        <v>176</v>
      </c>
      <c r="O86" s="6" t="s">
        <v>176</v>
      </c>
      <c r="P86" s="6" t="s">
        <v>176</v>
      </c>
      <c r="Q86" s="6" t="s">
        <v>176</v>
      </c>
      <c r="R86" s="6"/>
      <c r="S86" s="6" t="s">
        <v>176</v>
      </c>
      <c r="T86" s="6" t="s">
        <v>176</v>
      </c>
      <c r="U86" s="6" t="s">
        <v>176</v>
      </c>
      <c r="V86" s="157" t="s">
        <v>176</v>
      </c>
      <c r="W86" s="157" t="s">
        <v>176</v>
      </c>
      <c r="X86" s="157" t="s">
        <v>176</v>
      </c>
      <c r="Y86" s="157" t="s">
        <v>176</v>
      </c>
      <c r="Z86" s="6" t="s">
        <v>176</v>
      </c>
      <c r="AA86" s="6" t="s">
        <v>176</v>
      </c>
      <c r="AB86" s="6" t="s">
        <v>176</v>
      </c>
      <c r="AC86" s="6" t="s">
        <v>176</v>
      </c>
      <c r="AD86" s="6" t="s">
        <v>176</v>
      </c>
      <c r="AE86" s="6" t="s">
        <v>176</v>
      </c>
      <c r="AF86" s="6" t="s">
        <v>176</v>
      </c>
      <c r="AG86" s="6" t="s">
        <v>176</v>
      </c>
      <c r="AH86" s="6" t="s">
        <v>176</v>
      </c>
      <c r="AI86" s="6" t="s">
        <v>176</v>
      </c>
      <c r="AJ86" s="6" t="s">
        <v>176</v>
      </c>
      <c r="AK86" s="6" t="s">
        <v>176</v>
      </c>
      <c r="AL86" s="6" t="s">
        <v>176</v>
      </c>
      <c r="AM86" s="6"/>
      <c r="AN86" s="6"/>
      <c r="AO86" s="6" t="s">
        <v>176</v>
      </c>
      <c r="AP86" s="6" t="s">
        <v>176</v>
      </c>
      <c r="AQ86" s="6" t="s">
        <v>176</v>
      </c>
      <c r="AR86" s="6" t="s">
        <v>176</v>
      </c>
      <c r="AS86" s="6" t="s">
        <v>176</v>
      </c>
      <c r="AT86" s="6" t="s">
        <v>176</v>
      </c>
      <c r="AU86" s="6" t="s">
        <v>176</v>
      </c>
      <c r="AV86" s="6" t="s">
        <v>176</v>
      </c>
      <c r="AW86" s="6" t="s">
        <v>176</v>
      </c>
      <c r="AX86" s="6"/>
      <c r="AY86" s="6"/>
      <c r="AZ86" s="6" t="s">
        <v>176</v>
      </c>
      <c r="BA86" s="6"/>
      <c r="BB86" s="6" t="s">
        <v>176</v>
      </c>
      <c r="BC86" s="6"/>
      <c r="BD86" s="6" t="s">
        <v>176</v>
      </c>
      <c r="BE86" s="65" t="s">
        <v>176</v>
      </c>
      <c r="BF86" s="65" t="s">
        <v>176</v>
      </c>
      <c r="BG86" s="65" t="s">
        <v>176</v>
      </c>
      <c r="BH86" s="65" t="s">
        <v>176</v>
      </c>
      <c r="BI86" s="65" t="s">
        <v>176</v>
      </c>
      <c r="BJ86" s="65" t="s">
        <v>176</v>
      </c>
      <c r="BK86" s="65" t="s">
        <v>176</v>
      </c>
      <c r="BL86" s="16">
        <v>2</v>
      </c>
      <c r="BM86" s="16">
        <v>2</v>
      </c>
      <c r="BN86" s="16">
        <v>2</v>
      </c>
      <c r="BO86" s="16">
        <v>2</v>
      </c>
      <c r="BP86" s="16">
        <v>2</v>
      </c>
      <c r="BQ86" s="65" t="s">
        <v>176</v>
      </c>
      <c r="BR86" s="65" t="s">
        <v>176</v>
      </c>
      <c r="BS86" s="65" t="s">
        <v>176</v>
      </c>
      <c r="BT86" s="65" t="s">
        <v>176</v>
      </c>
      <c r="BU86" s="65" t="s">
        <v>176</v>
      </c>
      <c r="BV86" s="65" t="s">
        <v>176</v>
      </c>
      <c r="BW86" s="65" t="s">
        <v>176</v>
      </c>
      <c r="BX86" s="65" t="s">
        <v>176</v>
      </c>
      <c r="BY86" s="65" t="s">
        <v>176</v>
      </c>
      <c r="BZ86" s="65" t="s">
        <v>176</v>
      </c>
      <c r="CA86" s="65" t="s">
        <v>176</v>
      </c>
      <c r="CB86" s="65" t="s">
        <v>176</v>
      </c>
      <c r="CC86" s="65" t="s">
        <v>176</v>
      </c>
      <c r="CD86" s="65" t="s">
        <v>176</v>
      </c>
      <c r="CE86" s="224" t="s">
        <v>176</v>
      </c>
    </row>
    <row r="87" spans="1:84" s="149" customFormat="1" ht="57" customHeight="1">
      <c r="A87" s="147">
        <v>73</v>
      </c>
      <c r="B87" s="128">
        <v>73</v>
      </c>
      <c r="C87" s="279" t="s">
        <v>38</v>
      </c>
      <c r="D87" s="282"/>
      <c r="E87" s="283"/>
      <c r="F87" s="6" t="s">
        <v>176</v>
      </c>
      <c r="G87" s="152" t="s">
        <v>176</v>
      </c>
      <c r="H87" s="152" t="s">
        <v>176</v>
      </c>
      <c r="I87" s="6" t="s">
        <v>176</v>
      </c>
      <c r="J87" s="6" t="s">
        <v>176</v>
      </c>
      <c r="K87" s="152" t="s">
        <v>176</v>
      </c>
      <c r="L87" s="6" t="s">
        <v>176</v>
      </c>
      <c r="M87" s="6" t="s">
        <v>176</v>
      </c>
      <c r="N87" s="6" t="s">
        <v>176</v>
      </c>
      <c r="O87" s="6" t="s">
        <v>176</v>
      </c>
      <c r="P87" s="6" t="s">
        <v>176</v>
      </c>
      <c r="Q87" s="6" t="s">
        <v>176</v>
      </c>
      <c r="R87" s="6"/>
      <c r="S87" s="6" t="s">
        <v>176</v>
      </c>
      <c r="T87" s="6" t="s">
        <v>176</v>
      </c>
      <c r="U87" s="6" t="s">
        <v>176</v>
      </c>
      <c r="V87" s="152" t="s">
        <v>176</v>
      </c>
      <c r="W87" s="152" t="s">
        <v>176</v>
      </c>
      <c r="X87" s="152" t="s">
        <v>176</v>
      </c>
      <c r="Y87" s="152" t="s">
        <v>176</v>
      </c>
      <c r="Z87" s="6" t="s">
        <v>176</v>
      </c>
      <c r="AA87" s="6" t="s">
        <v>176</v>
      </c>
      <c r="AB87" s="6" t="s">
        <v>176</v>
      </c>
      <c r="AC87" s="6" t="s">
        <v>176</v>
      </c>
      <c r="AD87" s="6" t="s">
        <v>176</v>
      </c>
      <c r="AE87" s="6" t="s">
        <v>176</v>
      </c>
      <c r="AF87" s="6" t="s">
        <v>176</v>
      </c>
      <c r="AG87" s="6" t="s">
        <v>176</v>
      </c>
      <c r="AH87" s="6" t="s">
        <v>176</v>
      </c>
      <c r="AI87" s="6" t="s">
        <v>176</v>
      </c>
      <c r="AJ87" s="6" t="s">
        <v>176</v>
      </c>
      <c r="AK87" s="6" t="s">
        <v>176</v>
      </c>
      <c r="AL87" s="6" t="s">
        <v>176</v>
      </c>
      <c r="AM87" s="6"/>
      <c r="AN87" s="6"/>
      <c r="AO87" s="6" t="s">
        <v>176</v>
      </c>
      <c r="AP87" s="6" t="s">
        <v>176</v>
      </c>
      <c r="AQ87" s="6" t="s">
        <v>176</v>
      </c>
      <c r="AR87" s="6" t="s">
        <v>176</v>
      </c>
      <c r="AS87" s="6" t="s">
        <v>176</v>
      </c>
      <c r="AT87" s="6" t="s">
        <v>176</v>
      </c>
      <c r="AU87" s="6" t="s">
        <v>176</v>
      </c>
      <c r="AV87" s="6" t="s">
        <v>176</v>
      </c>
      <c r="AW87" s="6" t="s">
        <v>176</v>
      </c>
      <c r="AX87" s="6"/>
      <c r="AY87" s="6"/>
      <c r="AZ87" s="6" t="s">
        <v>176</v>
      </c>
      <c r="BA87" s="6"/>
      <c r="BB87" s="6" t="s">
        <v>176</v>
      </c>
      <c r="BC87" s="6"/>
      <c r="BD87" s="6" t="s">
        <v>176</v>
      </c>
      <c r="BE87" s="6" t="s">
        <v>176</v>
      </c>
      <c r="BF87" s="6" t="s">
        <v>176</v>
      </c>
      <c r="BG87" s="6" t="s">
        <v>176</v>
      </c>
      <c r="BH87" s="6" t="s">
        <v>176</v>
      </c>
      <c r="BI87" s="6" t="s">
        <v>176</v>
      </c>
      <c r="BJ87" s="6" t="s">
        <v>176</v>
      </c>
      <c r="BK87" s="6" t="s">
        <v>176</v>
      </c>
      <c r="BL87" s="6" t="s">
        <v>176</v>
      </c>
      <c r="BM87" s="6"/>
      <c r="BN87" s="6"/>
      <c r="BO87" s="6"/>
      <c r="BP87" s="6"/>
      <c r="BQ87" s="6" t="s">
        <v>176</v>
      </c>
      <c r="BR87" s="6" t="s">
        <v>176</v>
      </c>
      <c r="BS87" s="6" t="s">
        <v>176</v>
      </c>
      <c r="BT87" s="6" t="s">
        <v>176</v>
      </c>
      <c r="BU87" s="6" t="s">
        <v>176</v>
      </c>
      <c r="BV87" s="6" t="s">
        <v>176</v>
      </c>
      <c r="BW87" s="6" t="s">
        <v>176</v>
      </c>
      <c r="BX87" s="6" t="s">
        <v>176</v>
      </c>
      <c r="BY87" s="6" t="s">
        <v>176</v>
      </c>
      <c r="BZ87" s="6" t="s">
        <v>176</v>
      </c>
      <c r="CA87" s="6" t="s">
        <v>176</v>
      </c>
      <c r="CB87" s="6" t="s">
        <v>176</v>
      </c>
      <c r="CC87" s="6" t="s">
        <v>176</v>
      </c>
      <c r="CD87" s="6" t="s">
        <v>176</v>
      </c>
      <c r="CE87" s="6" t="s">
        <v>176</v>
      </c>
      <c r="CF87" s="2"/>
    </row>
    <row r="88" spans="1:84" s="2" customFormat="1" ht="47.25" hidden="1">
      <c r="A88" s="15">
        <v>74</v>
      </c>
      <c r="B88" s="128">
        <v>74</v>
      </c>
      <c r="C88" s="20" t="s">
        <v>40</v>
      </c>
      <c r="D88" s="8" t="s">
        <v>14</v>
      </c>
      <c r="E88" s="20" t="s">
        <v>177</v>
      </c>
      <c r="F88" s="8" t="s">
        <v>14</v>
      </c>
      <c r="G88" s="16" t="s">
        <v>39</v>
      </c>
      <c r="H88" s="115" t="s">
        <v>573</v>
      </c>
      <c r="I88" s="16" t="s">
        <v>137</v>
      </c>
      <c r="J88" s="57" t="s">
        <v>20</v>
      </c>
      <c r="K88" s="16"/>
      <c r="L88" s="16"/>
      <c r="M88" s="16"/>
      <c r="N88" s="73"/>
      <c r="O88" s="16"/>
      <c r="P88" s="73"/>
      <c r="Q88" s="16" t="s">
        <v>13</v>
      </c>
      <c r="R88" s="16"/>
      <c r="S88" s="17"/>
      <c r="T88" s="16"/>
      <c r="U88" s="60">
        <f t="shared" si="27"/>
        <v>1</v>
      </c>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v>1</v>
      </c>
      <c r="BF88" s="16">
        <v>2</v>
      </c>
      <c r="BG88" s="16">
        <v>1</v>
      </c>
      <c r="BH88" s="16">
        <v>2</v>
      </c>
      <c r="BI88" s="16">
        <v>2</v>
      </c>
      <c r="BJ88" s="16">
        <v>2</v>
      </c>
      <c r="BK88" s="16">
        <v>2</v>
      </c>
      <c r="BL88" s="16">
        <v>2</v>
      </c>
      <c r="BM88" s="16"/>
      <c r="BN88" s="16"/>
      <c r="BO88" s="16"/>
      <c r="BP88" s="16"/>
      <c r="BQ88" s="16">
        <v>1</v>
      </c>
      <c r="BR88" s="16">
        <v>2</v>
      </c>
      <c r="BS88" s="16">
        <v>2</v>
      </c>
      <c r="BT88" s="16">
        <v>2</v>
      </c>
      <c r="BU88" s="16">
        <v>1</v>
      </c>
      <c r="BV88" s="44">
        <v>1</v>
      </c>
      <c r="BW88" s="44">
        <v>2</v>
      </c>
      <c r="BX88" s="17">
        <f>COUNTIF($BE88:$BW88,2)</f>
        <v>10</v>
      </c>
      <c r="BY88" s="18">
        <f>BX88/COUNTA($BE88:$BW88)</f>
        <v>0.66666666666666663</v>
      </c>
      <c r="BZ88" s="17">
        <f>COUNTIF($BE88:$BW88,1)</f>
        <v>5</v>
      </c>
      <c r="CA88" s="18">
        <f>BZ88/COUNTA($BE88:$BW88)</f>
        <v>0.33333333333333331</v>
      </c>
      <c r="CB88" s="17">
        <f>COUNTIF($BE88:$BW88,0)</f>
        <v>0</v>
      </c>
      <c r="CC88" s="18">
        <f>CB88/COUNTA($BE88:$BW88)</f>
        <v>0</v>
      </c>
      <c r="CD88" s="17">
        <f>(((BX88*2)+(BZ88*1)+(CB88*0)))/COUNTA($BE88:$BW88)</f>
        <v>1.6666666666666667</v>
      </c>
      <c r="CE88" s="17" t="str">
        <f>IF(CD88&gt;=1.6,"Đạt mục tiêu",IF(CD88&gt;=1,"Cần cố gắng","Chưa đạt"))</f>
        <v>Đạt mục tiêu</v>
      </c>
    </row>
    <row r="89" spans="1:84" s="68" customFormat="1" ht="31.5" hidden="1">
      <c r="A89" s="15">
        <v>75</v>
      </c>
      <c r="B89" s="128">
        <v>75</v>
      </c>
      <c r="C89" s="80" t="s">
        <v>502</v>
      </c>
      <c r="D89" s="81" t="s">
        <v>14</v>
      </c>
      <c r="E89" s="80" t="s">
        <v>503</v>
      </c>
      <c r="F89" s="81" t="s">
        <v>14</v>
      </c>
      <c r="G89" s="73" t="s">
        <v>178</v>
      </c>
      <c r="H89" s="118" t="s">
        <v>187</v>
      </c>
      <c r="I89" s="73" t="s">
        <v>83</v>
      </c>
      <c r="J89" s="57" t="s">
        <v>20</v>
      </c>
      <c r="K89" s="73"/>
      <c r="L89" s="73"/>
      <c r="M89" s="73"/>
      <c r="N89" s="73"/>
      <c r="O89" s="73"/>
      <c r="P89" s="73"/>
      <c r="Q89" s="73" t="s">
        <v>13</v>
      </c>
      <c r="R89" s="73"/>
      <c r="S89" s="74"/>
      <c r="T89" s="73"/>
      <c r="U89" s="60">
        <f t="shared" si="27"/>
        <v>1</v>
      </c>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96"/>
      <c r="BW89" s="96"/>
      <c r="BX89" s="74"/>
      <c r="BY89" s="75"/>
      <c r="BZ89" s="74"/>
      <c r="CA89" s="75"/>
      <c r="CB89" s="74"/>
      <c r="CC89" s="75"/>
      <c r="CD89" s="74"/>
      <c r="CE89" s="74"/>
    </row>
    <row r="90" spans="1:84" s="68" customFormat="1" ht="47.25" hidden="1">
      <c r="A90" s="15">
        <v>76</v>
      </c>
      <c r="B90" s="128">
        <v>76</v>
      </c>
      <c r="C90" s="80" t="s">
        <v>504</v>
      </c>
      <c r="D90" s="81" t="s">
        <v>14</v>
      </c>
      <c r="E90" s="80" t="s">
        <v>505</v>
      </c>
      <c r="F90" s="81" t="s">
        <v>14</v>
      </c>
      <c r="G90" s="73" t="s">
        <v>179</v>
      </c>
      <c r="H90" s="118" t="s">
        <v>188</v>
      </c>
      <c r="I90" s="73" t="s">
        <v>83</v>
      </c>
      <c r="J90" s="57" t="s">
        <v>20</v>
      </c>
      <c r="K90" s="73"/>
      <c r="L90" s="73"/>
      <c r="M90" s="73"/>
      <c r="N90" s="73" t="s">
        <v>13</v>
      </c>
      <c r="O90" s="73"/>
      <c r="P90" s="73"/>
      <c r="Q90" s="73"/>
      <c r="R90" s="73"/>
      <c r="S90" s="74"/>
      <c r="T90" s="73"/>
      <c r="U90" s="60">
        <f t="shared" si="27"/>
        <v>1</v>
      </c>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96"/>
      <c r="BW90" s="96"/>
      <c r="BX90" s="74"/>
      <c r="BY90" s="75"/>
      <c r="BZ90" s="74"/>
      <c r="CA90" s="75"/>
      <c r="CB90" s="74"/>
      <c r="CC90" s="75"/>
      <c r="CD90" s="74"/>
      <c r="CE90" s="74"/>
    </row>
    <row r="91" spans="1:84" s="68" customFormat="1" ht="47.25" hidden="1">
      <c r="A91" s="15">
        <v>77</v>
      </c>
      <c r="B91" s="128">
        <v>77</v>
      </c>
      <c r="C91" s="80" t="s">
        <v>506</v>
      </c>
      <c r="D91" s="81" t="s">
        <v>14</v>
      </c>
      <c r="E91" s="80" t="s">
        <v>507</v>
      </c>
      <c r="F91" s="81" t="s">
        <v>14</v>
      </c>
      <c r="G91" s="73" t="s">
        <v>186</v>
      </c>
      <c r="H91" s="118" t="s">
        <v>512</v>
      </c>
      <c r="I91" s="73"/>
      <c r="J91" s="57" t="s">
        <v>20</v>
      </c>
      <c r="K91" s="73"/>
      <c r="L91" s="73"/>
      <c r="M91" s="73"/>
      <c r="N91" s="73"/>
      <c r="O91" s="73"/>
      <c r="P91" s="73" t="s">
        <v>13</v>
      </c>
      <c r="Q91" s="73"/>
      <c r="R91" s="73"/>
      <c r="S91" s="74"/>
      <c r="T91" s="73"/>
      <c r="U91" s="60">
        <f t="shared" si="27"/>
        <v>1</v>
      </c>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96"/>
      <c r="BW91" s="96"/>
      <c r="BX91" s="74"/>
      <c r="BY91" s="75"/>
      <c r="BZ91" s="74"/>
      <c r="CA91" s="75"/>
      <c r="CB91" s="74"/>
      <c r="CC91" s="75"/>
      <c r="CD91" s="74"/>
      <c r="CE91" s="74"/>
    </row>
    <row r="92" spans="1:84" s="68" customFormat="1" ht="47.25" hidden="1">
      <c r="A92" s="15">
        <v>78</v>
      </c>
      <c r="B92" s="128">
        <v>78</v>
      </c>
      <c r="C92" s="80" t="s">
        <v>508</v>
      </c>
      <c r="D92" s="81" t="s">
        <v>14</v>
      </c>
      <c r="E92" s="80" t="s">
        <v>509</v>
      </c>
      <c r="F92" s="81" t="s">
        <v>14</v>
      </c>
      <c r="G92" s="73" t="s">
        <v>180</v>
      </c>
      <c r="H92" s="89" t="s">
        <v>189</v>
      </c>
      <c r="I92" s="73"/>
      <c r="J92" s="57" t="s">
        <v>20</v>
      </c>
      <c r="K92" s="73"/>
      <c r="L92" s="74" t="s">
        <v>13</v>
      </c>
      <c r="M92" s="73"/>
      <c r="N92" s="73"/>
      <c r="O92" s="73"/>
      <c r="P92" s="73"/>
      <c r="Q92" s="73"/>
      <c r="R92" s="73"/>
      <c r="S92" s="74"/>
      <c r="T92" s="73"/>
      <c r="U92" s="60">
        <f t="shared" si="27"/>
        <v>1</v>
      </c>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96"/>
      <c r="BW92" s="96"/>
      <c r="BX92" s="74"/>
      <c r="BY92" s="75"/>
      <c r="BZ92" s="74"/>
      <c r="CA92" s="75"/>
      <c r="CB92" s="74"/>
      <c r="CC92" s="75"/>
      <c r="CD92" s="74"/>
      <c r="CE92" s="74"/>
    </row>
    <row r="93" spans="1:84" s="68" customFormat="1" ht="47.25" hidden="1">
      <c r="A93" s="15">
        <v>79</v>
      </c>
      <c r="B93" s="128">
        <v>79</v>
      </c>
      <c r="C93" s="80" t="s">
        <v>510</v>
      </c>
      <c r="D93" s="81" t="s">
        <v>14</v>
      </c>
      <c r="E93" s="80" t="s">
        <v>511</v>
      </c>
      <c r="F93" s="81" t="s">
        <v>14</v>
      </c>
      <c r="G93" s="73" t="s">
        <v>181</v>
      </c>
      <c r="H93" s="89" t="s">
        <v>190</v>
      </c>
      <c r="I93" s="73"/>
      <c r="J93" s="57" t="s">
        <v>20</v>
      </c>
      <c r="K93" s="73"/>
      <c r="L93" s="73"/>
      <c r="M93" s="73"/>
      <c r="N93" s="73"/>
      <c r="O93" s="73" t="s">
        <v>13</v>
      </c>
      <c r="P93" s="73"/>
      <c r="Q93" s="73"/>
      <c r="R93" s="73"/>
      <c r="S93" s="74"/>
      <c r="T93" s="73"/>
      <c r="U93" s="60">
        <f t="shared" si="27"/>
        <v>1</v>
      </c>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96"/>
      <c r="BW93" s="96"/>
      <c r="BX93" s="74"/>
      <c r="BY93" s="75"/>
      <c r="BZ93" s="74"/>
      <c r="CA93" s="75"/>
      <c r="CB93" s="74"/>
      <c r="CC93" s="75"/>
      <c r="CD93" s="74"/>
      <c r="CE93" s="74"/>
    </row>
    <row r="94" spans="1:84" s="168" customFormat="1" ht="57" customHeight="1">
      <c r="A94" s="147">
        <v>80</v>
      </c>
      <c r="B94" s="128">
        <v>80</v>
      </c>
      <c r="C94" s="279" t="s">
        <v>41</v>
      </c>
      <c r="D94" s="280"/>
      <c r="E94" s="281"/>
      <c r="F94" s="5" t="s">
        <v>176</v>
      </c>
      <c r="G94" s="152" t="s">
        <v>176</v>
      </c>
      <c r="H94" s="152" t="s">
        <v>176</v>
      </c>
      <c r="I94" s="5" t="s">
        <v>176</v>
      </c>
      <c r="J94" s="5" t="s">
        <v>176</v>
      </c>
      <c r="K94" s="152" t="s">
        <v>176</v>
      </c>
      <c r="L94" s="5" t="s">
        <v>176</v>
      </c>
      <c r="M94" s="5" t="s">
        <v>176</v>
      </c>
      <c r="N94" s="5" t="s">
        <v>176</v>
      </c>
      <c r="O94" s="5" t="s">
        <v>176</v>
      </c>
      <c r="P94" s="5" t="s">
        <v>176</v>
      </c>
      <c r="Q94" s="5" t="s">
        <v>176</v>
      </c>
      <c r="R94" s="5"/>
      <c r="S94" s="5" t="s">
        <v>176</v>
      </c>
      <c r="T94" s="5" t="s">
        <v>176</v>
      </c>
      <c r="U94" s="5" t="s">
        <v>176</v>
      </c>
      <c r="V94" s="152" t="s">
        <v>176</v>
      </c>
      <c r="W94" s="152" t="s">
        <v>176</v>
      </c>
      <c r="X94" s="152" t="s">
        <v>176</v>
      </c>
      <c r="Y94" s="152" t="s">
        <v>176</v>
      </c>
      <c r="Z94" s="5" t="s">
        <v>176</v>
      </c>
      <c r="AA94" s="5" t="s">
        <v>176</v>
      </c>
      <c r="AB94" s="5" t="s">
        <v>176</v>
      </c>
      <c r="AC94" s="5" t="s">
        <v>176</v>
      </c>
      <c r="AD94" s="5" t="s">
        <v>176</v>
      </c>
      <c r="AE94" s="5" t="s">
        <v>176</v>
      </c>
      <c r="AF94" s="5" t="s">
        <v>176</v>
      </c>
      <c r="AG94" s="5" t="s">
        <v>176</v>
      </c>
      <c r="AH94" s="5" t="s">
        <v>176</v>
      </c>
      <c r="AI94" s="5" t="s">
        <v>176</v>
      </c>
      <c r="AJ94" s="5" t="s">
        <v>176</v>
      </c>
      <c r="AK94" s="5" t="s">
        <v>176</v>
      </c>
      <c r="AL94" s="5" t="s">
        <v>176</v>
      </c>
      <c r="AM94" s="5"/>
      <c r="AN94" s="5"/>
      <c r="AO94" s="5" t="s">
        <v>176</v>
      </c>
      <c r="AP94" s="5" t="s">
        <v>176</v>
      </c>
      <c r="AQ94" s="5" t="s">
        <v>176</v>
      </c>
      <c r="AR94" s="5" t="s">
        <v>176</v>
      </c>
      <c r="AS94" s="5" t="s">
        <v>176</v>
      </c>
      <c r="AT94" s="5" t="s">
        <v>176</v>
      </c>
      <c r="AU94" s="5" t="s">
        <v>176</v>
      </c>
      <c r="AV94" s="5" t="s">
        <v>176</v>
      </c>
      <c r="AW94" s="5" t="s">
        <v>176</v>
      </c>
      <c r="AX94" s="5"/>
      <c r="AY94" s="5"/>
      <c r="AZ94" s="5" t="s">
        <v>176</v>
      </c>
      <c r="BA94" s="5"/>
      <c r="BB94" s="5" t="s">
        <v>176</v>
      </c>
      <c r="BC94" s="5"/>
      <c r="BD94" s="5" t="s">
        <v>176</v>
      </c>
      <c r="BE94" s="5" t="s">
        <v>176</v>
      </c>
      <c r="BF94" s="5" t="s">
        <v>176</v>
      </c>
      <c r="BG94" s="5" t="s">
        <v>176</v>
      </c>
      <c r="BH94" s="5" t="s">
        <v>176</v>
      </c>
      <c r="BI94" s="5" t="s">
        <v>176</v>
      </c>
      <c r="BJ94" s="5" t="s">
        <v>176</v>
      </c>
      <c r="BK94" s="5" t="s">
        <v>176</v>
      </c>
      <c r="BL94" s="5" t="s">
        <v>176</v>
      </c>
      <c r="BM94" s="5"/>
      <c r="BN94" s="5"/>
      <c r="BO94" s="5"/>
      <c r="BP94" s="5"/>
      <c r="BQ94" s="5" t="s">
        <v>176</v>
      </c>
      <c r="BR94" s="5" t="s">
        <v>176</v>
      </c>
      <c r="BS94" s="5" t="s">
        <v>176</v>
      </c>
      <c r="BT94" s="5" t="s">
        <v>176</v>
      </c>
      <c r="BU94" s="5" t="s">
        <v>176</v>
      </c>
      <c r="BV94" s="5" t="s">
        <v>176</v>
      </c>
      <c r="BW94" s="5" t="s">
        <v>176</v>
      </c>
      <c r="BX94" s="5" t="s">
        <v>176</v>
      </c>
      <c r="BY94" s="5" t="s">
        <v>176</v>
      </c>
      <c r="BZ94" s="5" t="s">
        <v>176</v>
      </c>
      <c r="CA94" s="5" t="s">
        <v>176</v>
      </c>
      <c r="CB94" s="5" t="s">
        <v>176</v>
      </c>
      <c r="CC94" s="5" t="s">
        <v>176</v>
      </c>
      <c r="CD94" s="5" t="s">
        <v>176</v>
      </c>
      <c r="CE94" s="5" t="s">
        <v>176</v>
      </c>
      <c r="CF94" s="113"/>
    </row>
    <row r="95" spans="1:84" s="168" customFormat="1" ht="57" customHeight="1">
      <c r="A95" s="147">
        <v>81</v>
      </c>
      <c r="B95" s="128">
        <v>81</v>
      </c>
      <c r="C95" s="279" t="s">
        <v>513</v>
      </c>
      <c r="D95" s="280"/>
      <c r="E95" s="281"/>
      <c r="F95" s="5" t="s">
        <v>176</v>
      </c>
      <c r="G95" s="152" t="s">
        <v>176</v>
      </c>
      <c r="H95" s="152" t="s">
        <v>176</v>
      </c>
      <c r="I95" s="5" t="s">
        <v>176</v>
      </c>
      <c r="J95" s="5" t="s">
        <v>176</v>
      </c>
      <c r="K95" s="152" t="s">
        <v>176</v>
      </c>
      <c r="L95" s="5" t="s">
        <v>176</v>
      </c>
      <c r="M95" s="5" t="s">
        <v>176</v>
      </c>
      <c r="N95" s="5" t="s">
        <v>176</v>
      </c>
      <c r="O95" s="5" t="s">
        <v>176</v>
      </c>
      <c r="P95" s="5" t="s">
        <v>176</v>
      </c>
      <c r="Q95" s="5" t="s">
        <v>176</v>
      </c>
      <c r="R95" s="5"/>
      <c r="S95" s="5" t="s">
        <v>176</v>
      </c>
      <c r="T95" s="5" t="s">
        <v>176</v>
      </c>
      <c r="U95" s="5" t="s">
        <v>176</v>
      </c>
      <c r="V95" s="152" t="s">
        <v>176</v>
      </c>
      <c r="W95" s="152" t="s">
        <v>176</v>
      </c>
      <c r="X95" s="152" t="s">
        <v>176</v>
      </c>
      <c r="Y95" s="152" t="s">
        <v>176</v>
      </c>
      <c r="Z95" s="5" t="s">
        <v>176</v>
      </c>
      <c r="AA95" s="5" t="s">
        <v>176</v>
      </c>
      <c r="AB95" s="5" t="s">
        <v>176</v>
      </c>
      <c r="AC95" s="5" t="s">
        <v>176</v>
      </c>
      <c r="AD95" s="5" t="s">
        <v>176</v>
      </c>
      <c r="AE95" s="5" t="s">
        <v>176</v>
      </c>
      <c r="AF95" s="5" t="s">
        <v>176</v>
      </c>
      <c r="AG95" s="5" t="s">
        <v>176</v>
      </c>
      <c r="AH95" s="5" t="s">
        <v>176</v>
      </c>
      <c r="AI95" s="5" t="s">
        <v>176</v>
      </c>
      <c r="AJ95" s="5" t="s">
        <v>176</v>
      </c>
      <c r="AK95" s="5" t="s">
        <v>176</v>
      </c>
      <c r="AL95" s="5" t="s">
        <v>176</v>
      </c>
      <c r="AM95" s="5"/>
      <c r="AN95" s="5"/>
      <c r="AO95" s="5" t="s">
        <v>176</v>
      </c>
      <c r="AP95" s="5" t="s">
        <v>176</v>
      </c>
      <c r="AQ95" s="5" t="s">
        <v>176</v>
      </c>
      <c r="AR95" s="5" t="s">
        <v>176</v>
      </c>
      <c r="AS95" s="5" t="s">
        <v>176</v>
      </c>
      <c r="AT95" s="5" t="s">
        <v>176</v>
      </c>
      <c r="AU95" s="5" t="s">
        <v>176</v>
      </c>
      <c r="AV95" s="5" t="s">
        <v>176</v>
      </c>
      <c r="AW95" s="5" t="s">
        <v>176</v>
      </c>
      <c r="AX95" s="5"/>
      <c r="AY95" s="5"/>
      <c r="AZ95" s="5" t="s">
        <v>176</v>
      </c>
      <c r="BA95" s="5"/>
      <c r="BB95" s="5" t="s">
        <v>176</v>
      </c>
      <c r="BC95" s="5"/>
      <c r="BD95" s="5" t="s">
        <v>176</v>
      </c>
      <c r="BE95" s="5" t="s">
        <v>176</v>
      </c>
      <c r="BF95" s="5" t="s">
        <v>176</v>
      </c>
      <c r="BG95" s="5" t="s">
        <v>176</v>
      </c>
      <c r="BH95" s="5" t="s">
        <v>176</v>
      </c>
      <c r="BI95" s="5" t="s">
        <v>176</v>
      </c>
      <c r="BJ95" s="5" t="s">
        <v>176</v>
      </c>
      <c r="BK95" s="5" t="s">
        <v>176</v>
      </c>
      <c r="BL95" s="5" t="s">
        <v>176</v>
      </c>
      <c r="BM95" s="5"/>
      <c r="BN95" s="5"/>
      <c r="BO95" s="5"/>
      <c r="BP95" s="5"/>
      <c r="BQ95" s="5" t="s">
        <v>176</v>
      </c>
      <c r="BR95" s="5" t="s">
        <v>176</v>
      </c>
      <c r="BS95" s="5" t="s">
        <v>176</v>
      </c>
      <c r="BT95" s="5" t="s">
        <v>176</v>
      </c>
      <c r="BU95" s="5" t="s">
        <v>176</v>
      </c>
      <c r="BV95" s="5" t="s">
        <v>176</v>
      </c>
      <c r="BW95" s="5" t="s">
        <v>176</v>
      </c>
      <c r="BX95" s="5" t="s">
        <v>176</v>
      </c>
      <c r="BY95" s="5" t="s">
        <v>176</v>
      </c>
      <c r="BZ95" s="5" t="s">
        <v>176</v>
      </c>
      <c r="CA95" s="5" t="s">
        <v>176</v>
      </c>
      <c r="CB95" s="5" t="s">
        <v>176</v>
      </c>
      <c r="CC95" s="5" t="s">
        <v>176</v>
      </c>
      <c r="CD95" s="5" t="s">
        <v>176</v>
      </c>
      <c r="CE95" s="5" t="s">
        <v>176</v>
      </c>
      <c r="CF95" s="113"/>
    </row>
    <row r="96" spans="1:84" ht="64.5" customHeight="1">
      <c r="A96" s="187">
        <v>82</v>
      </c>
      <c r="B96" s="128">
        <v>82</v>
      </c>
      <c r="C96" s="161" t="s">
        <v>514</v>
      </c>
      <c r="D96" s="81" t="s">
        <v>11</v>
      </c>
      <c r="E96" s="80" t="s">
        <v>515</v>
      </c>
      <c r="F96" s="81" t="s">
        <v>14</v>
      </c>
      <c r="G96" s="161" t="s">
        <v>515</v>
      </c>
      <c r="H96" s="163" t="s">
        <v>699</v>
      </c>
      <c r="I96" s="74"/>
      <c r="J96" s="57" t="s">
        <v>20</v>
      </c>
      <c r="K96" s="167" t="s">
        <v>13</v>
      </c>
      <c r="L96" s="60"/>
      <c r="M96" s="73"/>
      <c r="N96" s="73"/>
      <c r="O96" s="73"/>
      <c r="P96" s="73"/>
      <c r="Q96" s="73"/>
      <c r="R96" s="73"/>
      <c r="S96" s="73"/>
      <c r="T96" s="73"/>
      <c r="U96" s="60">
        <f t="shared" si="27"/>
        <v>1</v>
      </c>
      <c r="V96" s="162" t="s">
        <v>568</v>
      </c>
      <c r="W96" s="162" t="s">
        <v>565</v>
      </c>
      <c r="X96" s="162" t="s">
        <v>565</v>
      </c>
      <c r="Y96" s="162" t="s">
        <v>566</v>
      </c>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16">
        <v>2</v>
      </c>
      <c r="BF96" s="16">
        <v>2</v>
      </c>
      <c r="BG96" s="16">
        <v>2</v>
      </c>
      <c r="BH96" s="16">
        <v>2</v>
      </c>
      <c r="BI96" s="16">
        <v>2</v>
      </c>
      <c r="BJ96" s="16">
        <v>2</v>
      </c>
      <c r="BK96" s="16">
        <v>2</v>
      </c>
      <c r="BL96" s="16">
        <v>2</v>
      </c>
      <c r="BM96" s="16">
        <v>2</v>
      </c>
      <c r="BN96" s="16">
        <v>2</v>
      </c>
      <c r="BO96" s="16">
        <v>2</v>
      </c>
      <c r="BP96" s="16">
        <v>2</v>
      </c>
      <c r="BQ96" s="16">
        <v>2</v>
      </c>
      <c r="BR96" s="16">
        <v>2</v>
      </c>
      <c r="BS96" s="16">
        <v>1</v>
      </c>
      <c r="BT96" s="16">
        <v>2</v>
      </c>
      <c r="BU96" s="16">
        <v>2</v>
      </c>
      <c r="BV96" s="16">
        <v>1</v>
      </c>
      <c r="BW96" s="16">
        <v>1</v>
      </c>
      <c r="BX96" s="74">
        <f t="shared" ref="BX96:BX97" si="76">COUNTIF($BE96:$BW96,2)</f>
        <v>16</v>
      </c>
      <c r="BY96" s="75">
        <f t="shared" ref="BY96:BY97" si="77">BX96/COUNTA($BE96:$BW96)</f>
        <v>0.84210526315789469</v>
      </c>
      <c r="BZ96" s="74">
        <f t="shared" ref="BZ96:BZ97" si="78">COUNTIF($BE96:$BW96,1)</f>
        <v>3</v>
      </c>
      <c r="CA96" s="75">
        <f t="shared" ref="CA96:CA97" si="79">BZ96/COUNTA($BE96:$BW96)</f>
        <v>0.15789473684210525</v>
      </c>
      <c r="CB96" s="74">
        <f t="shared" ref="CB96:CB97" si="80">COUNTIF($BE96:$BW96,0)</f>
        <v>0</v>
      </c>
      <c r="CC96" s="75">
        <f t="shared" ref="CC96:CC97" si="81">CB96/COUNTA($BE96:$BW96)</f>
        <v>0</v>
      </c>
      <c r="CD96" s="74">
        <f t="shared" ref="CD96:CD97" si="82">(((BX96*2)+(BZ96*1)+(CB96*0)))/COUNTA($BE96:$BW96)</f>
        <v>1.8421052631578947</v>
      </c>
      <c r="CE96" s="196" t="str">
        <f t="shared" ref="CE96:CE97" si="83">IF(CD96&gt;=1.6,"Đạt mục tiêu",IF(CD96&gt;=1,"Cần cố gắng","Chưa đạt"))</f>
        <v>Đạt mục tiêu</v>
      </c>
    </row>
    <row r="97" spans="1:84" ht="74.25" customHeight="1">
      <c r="A97" s="187">
        <v>83</v>
      </c>
      <c r="B97" s="128">
        <v>83</v>
      </c>
      <c r="C97" s="156" t="s">
        <v>516</v>
      </c>
      <c r="D97" s="81" t="s">
        <v>11</v>
      </c>
      <c r="E97" s="80" t="s">
        <v>517</v>
      </c>
      <c r="F97" s="81" t="s">
        <v>14</v>
      </c>
      <c r="G97" s="162" t="s">
        <v>182</v>
      </c>
      <c r="H97" s="163" t="s">
        <v>700</v>
      </c>
      <c r="I97" s="74"/>
      <c r="J97" s="57" t="s">
        <v>20</v>
      </c>
      <c r="K97" s="206" t="s">
        <v>13</v>
      </c>
      <c r="L97" s="60"/>
      <c r="M97" s="73"/>
      <c r="N97" s="73"/>
      <c r="O97" s="73"/>
      <c r="P97" s="73"/>
      <c r="Q97" s="73"/>
      <c r="R97" s="73"/>
      <c r="S97" s="73"/>
      <c r="T97" s="73"/>
      <c r="U97" s="60">
        <f t="shared" si="27"/>
        <v>1</v>
      </c>
      <c r="V97" s="235" t="s">
        <v>565</v>
      </c>
      <c r="W97" s="235" t="s">
        <v>568</v>
      </c>
      <c r="X97" s="162" t="s">
        <v>569</v>
      </c>
      <c r="Y97" s="162" t="s">
        <v>565</v>
      </c>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16">
        <v>2</v>
      </c>
      <c r="BF97" s="16">
        <v>2</v>
      </c>
      <c r="BG97" s="16">
        <v>2</v>
      </c>
      <c r="BH97" s="16">
        <v>2</v>
      </c>
      <c r="BI97" s="16">
        <v>2</v>
      </c>
      <c r="BJ97" s="16">
        <v>2</v>
      </c>
      <c r="BK97" s="16">
        <v>1</v>
      </c>
      <c r="BL97" s="16">
        <v>2</v>
      </c>
      <c r="BM97" s="16">
        <v>2</v>
      </c>
      <c r="BN97" s="16">
        <v>2</v>
      </c>
      <c r="BO97" s="16">
        <v>2</v>
      </c>
      <c r="BP97" s="16">
        <v>2</v>
      </c>
      <c r="BQ97" s="16">
        <v>2</v>
      </c>
      <c r="BR97" s="16">
        <v>2</v>
      </c>
      <c r="BS97" s="16">
        <v>2</v>
      </c>
      <c r="BT97" s="16">
        <v>2</v>
      </c>
      <c r="BU97" s="16">
        <v>2</v>
      </c>
      <c r="BV97" s="16">
        <v>2</v>
      </c>
      <c r="BW97" s="16">
        <v>1</v>
      </c>
      <c r="BX97" s="74">
        <f t="shared" si="76"/>
        <v>17</v>
      </c>
      <c r="BY97" s="75">
        <f t="shared" si="77"/>
        <v>0.89473684210526316</v>
      </c>
      <c r="BZ97" s="74">
        <f t="shared" si="78"/>
        <v>2</v>
      </c>
      <c r="CA97" s="75">
        <f t="shared" si="79"/>
        <v>0.10526315789473684</v>
      </c>
      <c r="CB97" s="74">
        <f t="shared" si="80"/>
        <v>0</v>
      </c>
      <c r="CC97" s="75">
        <f t="shared" si="81"/>
        <v>0</v>
      </c>
      <c r="CD97" s="74">
        <f t="shared" si="82"/>
        <v>1.8947368421052631</v>
      </c>
      <c r="CE97" s="196" t="str">
        <f t="shared" si="83"/>
        <v>Đạt mục tiêu</v>
      </c>
    </row>
    <row r="98" spans="1:84" s="149" customFormat="1">
      <c r="A98" s="147">
        <v>84</v>
      </c>
      <c r="B98" s="128">
        <v>84</v>
      </c>
      <c r="C98" s="279" t="s">
        <v>518</v>
      </c>
      <c r="D98" s="280"/>
      <c r="E98" s="281"/>
      <c r="F98" s="5" t="s">
        <v>176</v>
      </c>
      <c r="G98" s="152" t="s">
        <v>176</v>
      </c>
      <c r="H98" s="152" t="s">
        <v>176</v>
      </c>
      <c r="I98" s="5" t="s">
        <v>176</v>
      </c>
      <c r="J98" s="5" t="s">
        <v>176</v>
      </c>
      <c r="K98" s="152" t="s">
        <v>176</v>
      </c>
      <c r="L98" s="5" t="s">
        <v>176</v>
      </c>
      <c r="M98" s="5" t="s">
        <v>176</v>
      </c>
      <c r="N98" s="5" t="s">
        <v>176</v>
      </c>
      <c r="O98" s="5" t="s">
        <v>176</v>
      </c>
      <c r="P98" s="5" t="s">
        <v>176</v>
      </c>
      <c r="Q98" s="5" t="s">
        <v>176</v>
      </c>
      <c r="R98" s="5"/>
      <c r="S98" s="5" t="s">
        <v>176</v>
      </c>
      <c r="T98" s="5" t="s">
        <v>176</v>
      </c>
      <c r="U98" s="5" t="s">
        <v>176</v>
      </c>
      <c r="V98" s="152" t="s">
        <v>176</v>
      </c>
      <c r="W98" s="152" t="s">
        <v>176</v>
      </c>
      <c r="X98" s="152" t="s">
        <v>176</v>
      </c>
      <c r="Y98" s="152" t="s">
        <v>176</v>
      </c>
      <c r="Z98" s="5" t="s">
        <v>176</v>
      </c>
      <c r="AA98" s="5" t="s">
        <v>176</v>
      </c>
      <c r="AB98" s="5" t="s">
        <v>176</v>
      </c>
      <c r="AC98" s="5" t="s">
        <v>176</v>
      </c>
      <c r="AD98" s="5" t="s">
        <v>176</v>
      </c>
      <c r="AE98" s="5" t="s">
        <v>176</v>
      </c>
      <c r="AF98" s="5" t="s">
        <v>176</v>
      </c>
      <c r="AG98" s="5" t="s">
        <v>176</v>
      </c>
      <c r="AH98" s="5" t="s">
        <v>176</v>
      </c>
      <c r="AI98" s="5" t="s">
        <v>176</v>
      </c>
      <c r="AJ98" s="5" t="s">
        <v>176</v>
      </c>
      <c r="AK98" s="5" t="s">
        <v>176</v>
      </c>
      <c r="AL98" s="5" t="s">
        <v>176</v>
      </c>
      <c r="AM98" s="5"/>
      <c r="AN98" s="5"/>
      <c r="AO98" s="5" t="s">
        <v>176</v>
      </c>
      <c r="AP98" s="5" t="s">
        <v>176</v>
      </c>
      <c r="AQ98" s="5" t="s">
        <v>176</v>
      </c>
      <c r="AR98" s="5" t="s">
        <v>176</v>
      </c>
      <c r="AS98" s="5" t="s">
        <v>176</v>
      </c>
      <c r="AT98" s="5" t="s">
        <v>176</v>
      </c>
      <c r="AU98" s="5" t="s">
        <v>176</v>
      </c>
      <c r="AV98" s="5" t="s">
        <v>176</v>
      </c>
      <c r="AW98" s="5" t="s">
        <v>176</v>
      </c>
      <c r="AX98" s="5"/>
      <c r="AY98" s="5"/>
      <c r="AZ98" s="5" t="s">
        <v>176</v>
      </c>
      <c r="BA98" s="5"/>
      <c r="BB98" s="5" t="s">
        <v>176</v>
      </c>
      <c r="BC98" s="5"/>
      <c r="BD98" s="5" t="s">
        <v>176</v>
      </c>
      <c r="BE98" s="5" t="s">
        <v>176</v>
      </c>
      <c r="BF98" s="5" t="s">
        <v>176</v>
      </c>
      <c r="BG98" s="5" t="s">
        <v>176</v>
      </c>
      <c r="BH98" s="5" t="s">
        <v>176</v>
      </c>
      <c r="BI98" s="5" t="s">
        <v>176</v>
      </c>
      <c r="BJ98" s="5" t="s">
        <v>176</v>
      </c>
      <c r="BK98" s="5" t="s">
        <v>176</v>
      </c>
      <c r="BL98" s="5" t="s">
        <v>176</v>
      </c>
      <c r="BM98" s="5"/>
      <c r="BN98" s="5"/>
      <c r="BO98" s="5"/>
      <c r="BP98" s="5"/>
      <c r="BQ98" s="5" t="s">
        <v>176</v>
      </c>
      <c r="BR98" s="5" t="s">
        <v>176</v>
      </c>
      <c r="BS98" s="5" t="s">
        <v>176</v>
      </c>
      <c r="BT98" s="5" t="s">
        <v>176</v>
      </c>
      <c r="BU98" s="5" t="s">
        <v>176</v>
      </c>
      <c r="BV98" s="5" t="s">
        <v>176</v>
      </c>
      <c r="BW98" s="5" t="s">
        <v>176</v>
      </c>
      <c r="BX98" s="5" t="s">
        <v>176</v>
      </c>
      <c r="BY98" s="5" t="s">
        <v>176</v>
      </c>
      <c r="BZ98" s="5" t="s">
        <v>176</v>
      </c>
      <c r="CA98" s="5" t="s">
        <v>176</v>
      </c>
      <c r="CB98" s="5" t="s">
        <v>176</v>
      </c>
      <c r="CC98" s="5" t="s">
        <v>176</v>
      </c>
      <c r="CD98" s="5" t="s">
        <v>176</v>
      </c>
      <c r="CE98" s="5" t="s">
        <v>176</v>
      </c>
      <c r="CF98" s="2"/>
    </row>
    <row r="99" spans="1:84" s="2" customFormat="1" ht="45" hidden="1">
      <c r="A99" s="15"/>
      <c r="B99" s="128"/>
      <c r="C99" s="72" t="s">
        <v>519</v>
      </c>
      <c r="D99" s="138"/>
      <c r="E99" s="139"/>
      <c r="F99" s="5"/>
      <c r="G99" s="5"/>
      <c r="H99" s="19" t="s">
        <v>640</v>
      </c>
      <c r="I99" s="5"/>
      <c r="J99" s="5"/>
      <c r="K99" s="124"/>
      <c r="L99" s="124"/>
      <c r="M99" s="124"/>
      <c r="N99" s="124"/>
      <c r="O99" s="124"/>
      <c r="P99" s="124"/>
      <c r="Q99" s="124"/>
      <c r="R99" s="124" t="s">
        <v>13</v>
      </c>
      <c r="S99" s="124"/>
      <c r="T99" s="124"/>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row>
    <row r="100" spans="1:84" s="2" customFormat="1" ht="47.25" hidden="1">
      <c r="A100" s="15">
        <v>85</v>
      </c>
      <c r="B100" s="128">
        <v>85</v>
      </c>
      <c r="C100" s="72" t="s">
        <v>519</v>
      </c>
      <c r="D100" s="71" t="s">
        <v>14</v>
      </c>
      <c r="E100" s="72" t="s">
        <v>520</v>
      </c>
      <c r="F100" s="71" t="s">
        <v>14</v>
      </c>
      <c r="G100" s="16" t="s">
        <v>183</v>
      </c>
      <c r="H100" s="19" t="s">
        <v>521</v>
      </c>
      <c r="I100" s="16" t="s">
        <v>137</v>
      </c>
      <c r="J100" s="9" t="s">
        <v>20</v>
      </c>
      <c r="K100" s="38"/>
      <c r="L100" s="38" t="s">
        <v>13</v>
      </c>
      <c r="M100" s="16"/>
      <c r="N100" s="73"/>
      <c r="O100" s="16"/>
      <c r="P100" s="73"/>
      <c r="Q100" s="16"/>
      <c r="R100" s="16"/>
      <c r="S100" s="16"/>
      <c r="T100" s="16"/>
      <c r="U100" s="60">
        <f t="shared" si="27"/>
        <v>1</v>
      </c>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v>1</v>
      </c>
      <c r="BF100" s="16">
        <v>2</v>
      </c>
      <c r="BG100" s="16">
        <v>2</v>
      </c>
      <c r="BH100" s="16">
        <v>2</v>
      </c>
      <c r="BI100" s="16">
        <v>2</v>
      </c>
      <c r="BJ100" s="16">
        <v>2</v>
      </c>
      <c r="BK100" s="16">
        <v>2</v>
      </c>
      <c r="BL100" s="16">
        <v>2</v>
      </c>
      <c r="BM100" s="16"/>
      <c r="BN100" s="16"/>
      <c r="BO100" s="16"/>
      <c r="BP100" s="16"/>
      <c r="BQ100" s="16">
        <v>2</v>
      </c>
      <c r="BR100" s="16">
        <v>2</v>
      </c>
      <c r="BS100" s="16">
        <v>2</v>
      </c>
      <c r="BT100" s="16">
        <v>2</v>
      </c>
      <c r="BU100" s="16">
        <v>1</v>
      </c>
      <c r="BV100" s="16">
        <v>1</v>
      </c>
      <c r="BW100" s="16">
        <v>2</v>
      </c>
      <c r="BX100" s="17">
        <f>COUNTIF($BE100:$BW100,2)</f>
        <v>12</v>
      </c>
      <c r="BY100" s="18">
        <f>BX100/COUNTA($BE100:$BW100)</f>
        <v>0.8</v>
      </c>
      <c r="BZ100" s="17">
        <f>COUNTIF($BE100:$BW100,1)</f>
        <v>3</v>
      </c>
      <c r="CA100" s="18">
        <f>BZ100/COUNTA($BE100:$BW100)</f>
        <v>0.2</v>
      </c>
      <c r="CB100" s="17">
        <f>COUNTIF($BE100:$BW100,0)</f>
        <v>0</v>
      </c>
      <c r="CC100" s="18">
        <f>CB100/COUNTA($BE100:$BW100)</f>
        <v>0</v>
      </c>
      <c r="CD100" s="17">
        <f>(((BX100*2)+(BZ100*1)+(CB100*0)))/COUNTA($BE100:$BW100)</f>
        <v>1.8</v>
      </c>
      <c r="CE100" s="17" t="str">
        <f>IF(CD100&gt;=1.6,"Đạt mục tiêu",IF(CD100&gt;=1,"Cần cố gắng","Chưa đạt"))</f>
        <v>Đạt mục tiêu</v>
      </c>
    </row>
    <row r="101" spans="1:84" s="2" customFormat="1" ht="45" hidden="1">
      <c r="A101" s="15">
        <v>86</v>
      </c>
      <c r="B101" s="128">
        <v>86</v>
      </c>
      <c r="C101" s="72" t="s">
        <v>519</v>
      </c>
      <c r="D101" s="71" t="s">
        <v>14</v>
      </c>
      <c r="E101" s="72" t="s">
        <v>520</v>
      </c>
      <c r="F101" s="71" t="s">
        <v>14</v>
      </c>
      <c r="G101" s="16" t="s">
        <v>554</v>
      </c>
      <c r="H101" s="19" t="s">
        <v>642</v>
      </c>
      <c r="I101" s="16"/>
      <c r="J101" s="9" t="s">
        <v>20</v>
      </c>
      <c r="K101" s="38"/>
      <c r="L101" s="38"/>
      <c r="M101" s="16"/>
      <c r="N101" s="73"/>
      <c r="O101" s="17" t="s">
        <v>13</v>
      </c>
      <c r="P101" s="73"/>
      <c r="Q101" s="16"/>
      <c r="R101" s="16"/>
      <c r="S101" s="16"/>
      <c r="T101" s="16"/>
      <c r="U101" s="60">
        <f t="shared" si="27"/>
        <v>1</v>
      </c>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7"/>
      <c r="BY101" s="18"/>
      <c r="BZ101" s="17"/>
      <c r="CA101" s="18"/>
      <c r="CB101" s="17"/>
      <c r="CC101" s="18"/>
      <c r="CD101" s="17"/>
      <c r="CE101" s="17"/>
    </row>
    <row r="102" spans="1:84" s="2" customFormat="1" ht="45" hidden="1">
      <c r="A102" s="15"/>
      <c r="B102" s="128"/>
      <c r="C102" s="72" t="s">
        <v>519</v>
      </c>
      <c r="D102" s="71"/>
      <c r="E102" s="72"/>
      <c r="F102" s="71"/>
      <c r="G102" s="16"/>
      <c r="H102" s="19" t="s">
        <v>641</v>
      </c>
      <c r="I102" s="16"/>
      <c r="J102" s="9"/>
      <c r="K102" s="38"/>
      <c r="L102" s="38"/>
      <c r="M102" s="16"/>
      <c r="N102" s="73"/>
      <c r="O102" s="17"/>
      <c r="P102" s="73"/>
      <c r="Q102" s="16"/>
      <c r="R102" s="17" t="s">
        <v>13</v>
      </c>
      <c r="S102" s="16"/>
      <c r="T102" s="16"/>
      <c r="U102" s="60"/>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7"/>
      <c r="BY102" s="18"/>
      <c r="BZ102" s="17"/>
      <c r="CA102" s="18"/>
      <c r="CB102" s="17"/>
      <c r="CC102" s="18"/>
      <c r="CD102" s="17"/>
      <c r="CE102" s="17"/>
    </row>
    <row r="103" spans="1:84" s="2" customFormat="1" ht="47.25" hidden="1">
      <c r="A103" s="15">
        <v>87</v>
      </c>
      <c r="B103" s="128">
        <v>87</v>
      </c>
      <c r="C103" s="72" t="s">
        <v>519</v>
      </c>
      <c r="D103" s="71" t="s">
        <v>14</v>
      </c>
      <c r="E103" s="72" t="s">
        <v>520</v>
      </c>
      <c r="F103" s="71" t="s">
        <v>14</v>
      </c>
      <c r="G103" s="16" t="s">
        <v>555</v>
      </c>
      <c r="H103" s="19" t="s">
        <v>649</v>
      </c>
      <c r="I103" s="16"/>
      <c r="J103" s="9" t="s">
        <v>20</v>
      </c>
      <c r="K103" s="38"/>
      <c r="L103" s="38"/>
      <c r="M103" s="16"/>
      <c r="N103" s="73"/>
      <c r="O103" s="16"/>
      <c r="P103" s="73"/>
      <c r="Q103" s="16"/>
      <c r="R103" s="16"/>
      <c r="S103" s="17" t="s">
        <v>13</v>
      </c>
      <c r="T103" s="16"/>
      <c r="U103" s="60">
        <f t="shared" si="27"/>
        <v>1</v>
      </c>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7"/>
      <c r="BY103" s="18"/>
      <c r="BZ103" s="17"/>
      <c r="CA103" s="18"/>
      <c r="CB103" s="17"/>
      <c r="CC103" s="18"/>
      <c r="CD103" s="17"/>
      <c r="CE103" s="17"/>
    </row>
    <row r="104" spans="1:84" s="149" customFormat="1">
      <c r="A104" s="147">
        <v>88</v>
      </c>
      <c r="B104" s="128">
        <v>88</v>
      </c>
      <c r="C104" s="279" t="s">
        <v>522</v>
      </c>
      <c r="D104" s="280"/>
      <c r="E104" s="281"/>
      <c r="F104" s="5" t="s">
        <v>176</v>
      </c>
      <c r="G104" s="152" t="s">
        <v>176</v>
      </c>
      <c r="H104" s="152" t="s">
        <v>176</v>
      </c>
      <c r="I104" s="5" t="s">
        <v>176</v>
      </c>
      <c r="J104" s="5" t="s">
        <v>176</v>
      </c>
      <c r="K104" s="152" t="s">
        <v>176</v>
      </c>
      <c r="L104" s="5" t="s">
        <v>176</v>
      </c>
      <c r="M104" s="5" t="s">
        <v>176</v>
      </c>
      <c r="N104" s="5" t="s">
        <v>176</v>
      </c>
      <c r="O104" s="5" t="s">
        <v>176</v>
      </c>
      <c r="P104" s="5" t="s">
        <v>176</v>
      </c>
      <c r="Q104" s="5" t="s">
        <v>176</v>
      </c>
      <c r="R104" s="5"/>
      <c r="S104" s="5" t="s">
        <v>176</v>
      </c>
      <c r="T104" s="5" t="s">
        <v>176</v>
      </c>
      <c r="U104" s="5" t="s">
        <v>176</v>
      </c>
      <c r="V104" s="152" t="s">
        <v>176</v>
      </c>
      <c r="W104" s="152" t="s">
        <v>176</v>
      </c>
      <c r="X104" s="152" t="s">
        <v>176</v>
      </c>
      <c r="Y104" s="152" t="s">
        <v>176</v>
      </c>
      <c r="Z104" s="5" t="s">
        <v>176</v>
      </c>
      <c r="AA104" s="5" t="s">
        <v>176</v>
      </c>
      <c r="AB104" s="5" t="s">
        <v>176</v>
      </c>
      <c r="AC104" s="5" t="s">
        <v>176</v>
      </c>
      <c r="AD104" s="5" t="s">
        <v>176</v>
      </c>
      <c r="AE104" s="5" t="s">
        <v>176</v>
      </c>
      <c r="AF104" s="5" t="s">
        <v>176</v>
      </c>
      <c r="AG104" s="5" t="s">
        <v>176</v>
      </c>
      <c r="AH104" s="5" t="s">
        <v>176</v>
      </c>
      <c r="AI104" s="5" t="s">
        <v>176</v>
      </c>
      <c r="AJ104" s="5" t="s">
        <v>176</v>
      </c>
      <c r="AK104" s="5" t="s">
        <v>176</v>
      </c>
      <c r="AL104" s="5" t="s">
        <v>176</v>
      </c>
      <c r="AM104" s="5"/>
      <c r="AN104" s="5"/>
      <c r="AO104" s="5" t="s">
        <v>176</v>
      </c>
      <c r="AP104" s="5" t="s">
        <v>176</v>
      </c>
      <c r="AQ104" s="5" t="s">
        <v>176</v>
      </c>
      <c r="AR104" s="5" t="s">
        <v>176</v>
      </c>
      <c r="AS104" s="5" t="s">
        <v>176</v>
      </c>
      <c r="AT104" s="5" t="s">
        <v>176</v>
      </c>
      <c r="AU104" s="5" t="s">
        <v>176</v>
      </c>
      <c r="AV104" s="5" t="s">
        <v>176</v>
      </c>
      <c r="AW104" s="5" t="s">
        <v>176</v>
      </c>
      <c r="AX104" s="5"/>
      <c r="AY104" s="5"/>
      <c r="AZ104" s="5" t="s">
        <v>176</v>
      </c>
      <c r="BA104" s="5"/>
      <c r="BB104" s="5" t="s">
        <v>176</v>
      </c>
      <c r="BC104" s="5"/>
      <c r="BD104" s="5" t="s">
        <v>176</v>
      </c>
      <c r="BE104" s="5" t="s">
        <v>176</v>
      </c>
      <c r="BF104" s="5" t="s">
        <v>176</v>
      </c>
      <c r="BG104" s="5" t="s">
        <v>176</v>
      </c>
      <c r="BH104" s="5" t="s">
        <v>176</v>
      </c>
      <c r="BI104" s="5" t="s">
        <v>176</v>
      </c>
      <c r="BJ104" s="5" t="s">
        <v>176</v>
      </c>
      <c r="BK104" s="5" t="s">
        <v>176</v>
      </c>
      <c r="BL104" s="5" t="s">
        <v>176</v>
      </c>
      <c r="BM104" s="5"/>
      <c r="BN104" s="5"/>
      <c r="BO104" s="5"/>
      <c r="BP104" s="5"/>
      <c r="BQ104" s="5" t="s">
        <v>176</v>
      </c>
      <c r="BR104" s="5" t="s">
        <v>176</v>
      </c>
      <c r="BS104" s="5" t="s">
        <v>176</v>
      </c>
      <c r="BT104" s="5" t="s">
        <v>176</v>
      </c>
      <c r="BU104" s="5" t="s">
        <v>176</v>
      </c>
      <c r="BV104" s="5" t="s">
        <v>176</v>
      </c>
      <c r="BW104" s="5" t="s">
        <v>176</v>
      </c>
      <c r="BX104" s="5" t="s">
        <v>176</v>
      </c>
      <c r="BY104" s="5" t="s">
        <v>176</v>
      </c>
      <c r="BZ104" s="5" t="s">
        <v>176</v>
      </c>
      <c r="CA104" s="5" t="s">
        <v>176</v>
      </c>
      <c r="CB104" s="5" t="s">
        <v>176</v>
      </c>
      <c r="CC104" s="5" t="s">
        <v>176</v>
      </c>
      <c r="CD104" s="5" t="s">
        <v>176</v>
      </c>
      <c r="CE104" s="5" t="s">
        <v>176</v>
      </c>
      <c r="CF104" s="2"/>
    </row>
    <row r="105" spans="1:84" s="2" customFormat="1" ht="47.25" hidden="1">
      <c r="A105" s="15">
        <v>89</v>
      </c>
      <c r="B105" s="128">
        <v>89</v>
      </c>
      <c r="C105" s="20" t="s">
        <v>42</v>
      </c>
      <c r="D105" s="8" t="s">
        <v>14</v>
      </c>
      <c r="E105" s="20" t="s">
        <v>184</v>
      </c>
      <c r="F105" s="8" t="s">
        <v>14</v>
      </c>
      <c r="G105" s="19" t="s">
        <v>191</v>
      </c>
      <c r="H105" s="19" t="s">
        <v>523</v>
      </c>
      <c r="I105" s="16" t="s">
        <v>137</v>
      </c>
      <c r="J105" s="9" t="s">
        <v>20</v>
      </c>
      <c r="K105" s="16"/>
      <c r="L105" s="16"/>
      <c r="M105" s="16"/>
      <c r="N105" s="73"/>
      <c r="O105" s="16"/>
      <c r="P105" s="73"/>
      <c r="Q105" s="38" t="s">
        <v>13</v>
      </c>
      <c r="R105" s="38"/>
      <c r="S105" s="16"/>
      <c r="T105" s="16"/>
      <c r="U105" s="60">
        <f t="shared" ref="U105:U174" si="84">COUNTIF(K105:T105,"x")</f>
        <v>1</v>
      </c>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v>2</v>
      </c>
      <c r="BF105" s="16">
        <v>2</v>
      </c>
      <c r="BG105" s="16">
        <v>2</v>
      </c>
      <c r="BH105" s="16">
        <v>2</v>
      </c>
      <c r="BI105" s="16">
        <v>1</v>
      </c>
      <c r="BJ105" s="16">
        <v>2</v>
      </c>
      <c r="BK105" s="16">
        <v>2</v>
      </c>
      <c r="BL105" s="16">
        <v>2</v>
      </c>
      <c r="BM105" s="16"/>
      <c r="BN105" s="16"/>
      <c r="BO105" s="16"/>
      <c r="BP105" s="16"/>
      <c r="BQ105" s="16">
        <v>2</v>
      </c>
      <c r="BR105" s="16">
        <v>2</v>
      </c>
      <c r="BS105" s="16">
        <v>1</v>
      </c>
      <c r="BT105" s="16">
        <v>2</v>
      </c>
      <c r="BU105" s="16">
        <v>2</v>
      </c>
      <c r="BV105" s="16">
        <v>1</v>
      </c>
      <c r="BW105" s="16">
        <v>1</v>
      </c>
      <c r="BX105" s="17">
        <f>COUNTIF($BE105:$BW105,2)</f>
        <v>11</v>
      </c>
      <c r="BY105" s="18">
        <f>BX105/COUNTA($BE105:$BW105)</f>
        <v>0.73333333333333328</v>
      </c>
      <c r="BZ105" s="17">
        <f>COUNTIF($BE105:$BW105,1)</f>
        <v>4</v>
      </c>
      <c r="CA105" s="18">
        <f>BZ105/COUNTA($BE105:$BW105)</f>
        <v>0.26666666666666666</v>
      </c>
      <c r="CB105" s="17">
        <f>COUNTIF($BE105:$BW105,0)</f>
        <v>0</v>
      </c>
      <c r="CC105" s="18">
        <f>CB105/COUNTA($BE105:$BW105)</f>
        <v>0</v>
      </c>
      <c r="CD105" s="17">
        <f>(((BX105*2)+(BZ105*1)+(CB105*0)))/COUNTA($BE105:$BW105)</f>
        <v>1.7333333333333334</v>
      </c>
      <c r="CE105" s="17" t="str">
        <f>IF(CD105&gt;=1.6,"Đạt mục tiêu",IF(CD105&gt;=1,"Cần cố gắng","Chưa đạt"))</f>
        <v>Đạt mục tiêu</v>
      </c>
    </row>
    <row r="106" spans="1:84" s="149" customFormat="1">
      <c r="A106" s="147">
        <v>90</v>
      </c>
      <c r="B106" s="128">
        <v>90</v>
      </c>
      <c r="C106" s="279" t="s">
        <v>524</v>
      </c>
      <c r="D106" s="280"/>
      <c r="E106" s="281"/>
      <c r="F106" s="5" t="s">
        <v>176</v>
      </c>
      <c r="G106" s="152" t="s">
        <v>176</v>
      </c>
      <c r="H106" s="153" t="s">
        <v>176</v>
      </c>
      <c r="I106" s="5" t="s">
        <v>176</v>
      </c>
      <c r="J106" s="5" t="s">
        <v>176</v>
      </c>
      <c r="K106" s="152" t="s">
        <v>176</v>
      </c>
      <c r="L106" s="5" t="s">
        <v>176</v>
      </c>
      <c r="M106" s="5" t="s">
        <v>176</v>
      </c>
      <c r="N106" s="5" t="s">
        <v>176</v>
      </c>
      <c r="O106" s="5" t="s">
        <v>176</v>
      </c>
      <c r="P106" s="5" t="s">
        <v>176</v>
      </c>
      <c r="Q106" s="5" t="s">
        <v>176</v>
      </c>
      <c r="R106" s="5"/>
      <c r="S106" s="5" t="s">
        <v>176</v>
      </c>
      <c r="T106" s="5" t="s">
        <v>176</v>
      </c>
      <c r="U106" s="5" t="s">
        <v>176</v>
      </c>
      <c r="V106" s="152" t="s">
        <v>176</v>
      </c>
      <c r="W106" s="152" t="s">
        <v>176</v>
      </c>
      <c r="X106" s="152" t="s">
        <v>176</v>
      </c>
      <c r="Y106" s="152" t="s">
        <v>176</v>
      </c>
      <c r="Z106" s="5" t="s">
        <v>176</v>
      </c>
      <c r="AA106" s="5" t="s">
        <v>176</v>
      </c>
      <c r="AB106" s="5" t="s">
        <v>176</v>
      </c>
      <c r="AC106" s="5" t="s">
        <v>176</v>
      </c>
      <c r="AD106" s="5" t="s">
        <v>176</v>
      </c>
      <c r="AE106" s="5" t="s">
        <v>176</v>
      </c>
      <c r="AF106" s="5" t="s">
        <v>176</v>
      </c>
      <c r="AG106" s="5" t="s">
        <v>176</v>
      </c>
      <c r="AH106" s="5" t="s">
        <v>176</v>
      </c>
      <c r="AI106" s="5" t="s">
        <v>176</v>
      </c>
      <c r="AJ106" s="5" t="s">
        <v>176</v>
      </c>
      <c r="AK106" s="5" t="s">
        <v>176</v>
      </c>
      <c r="AL106" s="5" t="s">
        <v>176</v>
      </c>
      <c r="AM106" s="5"/>
      <c r="AN106" s="5"/>
      <c r="AO106" s="5" t="s">
        <v>176</v>
      </c>
      <c r="AP106" s="5" t="s">
        <v>176</v>
      </c>
      <c r="AQ106" s="5" t="s">
        <v>176</v>
      </c>
      <c r="AR106" s="5" t="s">
        <v>176</v>
      </c>
      <c r="AS106" s="5" t="s">
        <v>176</v>
      </c>
      <c r="AT106" s="5" t="s">
        <v>176</v>
      </c>
      <c r="AU106" s="5" t="s">
        <v>176</v>
      </c>
      <c r="AV106" s="5" t="s">
        <v>176</v>
      </c>
      <c r="AW106" s="5" t="s">
        <v>176</v>
      </c>
      <c r="AX106" s="5"/>
      <c r="AY106" s="5"/>
      <c r="AZ106" s="5" t="s">
        <v>176</v>
      </c>
      <c r="BA106" s="5"/>
      <c r="BB106" s="5" t="s">
        <v>176</v>
      </c>
      <c r="BC106" s="5"/>
      <c r="BD106" s="5" t="s">
        <v>176</v>
      </c>
      <c r="BE106" s="5" t="s">
        <v>176</v>
      </c>
      <c r="BF106" s="5" t="s">
        <v>176</v>
      </c>
      <c r="BG106" s="5" t="s">
        <v>176</v>
      </c>
      <c r="BH106" s="5" t="s">
        <v>176</v>
      </c>
      <c r="BI106" s="5" t="s">
        <v>176</v>
      </c>
      <c r="BJ106" s="5" t="s">
        <v>176</v>
      </c>
      <c r="BK106" s="5" t="s">
        <v>176</v>
      </c>
      <c r="BL106" s="5" t="s">
        <v>176</v>
      </c>
      <c r="BM106" s="5"/>
      <c r="BN106" s="5"/>
      <c r="BO106" s="5"/>
      <c r="BP106" s="5"/>
      <c r="BQ106" s="5" t="s">
        <v>176</v>
      </c>
      <c r="BR106" s="5" t="s">
        <v>176</v>
      </c>
      <c r="BS106" s="5" t="s">
        <v>176</v>
      </c>
      <c r="BT106" s="5" t="s">
        <v>176</v>
      </c>
      <c r="BU106" s="5" t="s">
        <v>176</v>
      </c>
      <c r="BV106" s="5" t="s">
        <v>176</v>
      </c>
      <c r="BW106" s="5" t="s">
        <v>176</v>
      </c>
      <c r="BX106" s="5" t="s">
        <v>176</v>
      </c>
      <c r="BY106" s="5" t="s">
        <v>176</v>
      </c>
      <c r="BZ106" s="5" t="s">
        <v>176</v>
      </c>
      <c r="CA106" s="5" t="s">
        <v>176</v>
      </c>
      <c r="CB106" s="5" t="s">
        <v>176</v>
      </c>
      <c r="CC106" s="5" t="s">
        <v>176</v>
      </c>
      <c r="CD106" s="5" t="s">
        <v>176</v>
      </c>
      <c r="CE106" s="5" t="s">
        <v>176</v>
      </c>
      <c r="CF106" s="2"/>
    </row>
    <row r="107" spans="1:84" s="68" customFormat="1" ht="60" hidden="1">
      <c r="A107" s="15">
        <v>91</v>
      </c>
      <c r="B107" s="128">
        <v>91</v>
      </c>
      <c r="C107" s="80" t="s">
        <v>525</v>
      </c>
      <c r="D107" s="81" t="s">
        <v>11</v>
      </c>
      <c r="E107" s="80" t="s">
        <v>526</v>
      </c>
      <c r="F107" s="81" t="s">
        <v>14</v>
      </c>
      <c r="G107" s="73" t="s">
        <v>43</v>
      </c>
      <c r="H107" s="89" t="s">
        <v>597</v>
      </c>
      <c r="I107" s="73"/>
      <c r="J107" s="9" t="s">
        <v>20</v>
      </c>
      <c r="K107" s="73"/>
      <c r="L107" s="73"/>
      <c r="M107" s="73"/>
      <c r="N107" s="74" t="s">
        <v>13</v>
      </c>
      <c r="O107" s="73"/>
      <c r="P107" s="60"/>
      <c r="Q107" s="73"/>
      <c r="R107" s="73"/>
      <c r="S107" s="73"/>
      <c r="T107" s="73"/>
      <c r="U107" s="60">
        <f t="shared" si="84"/>
        <v>1</v>
      </c>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4"/>
      <c r="BY107" s="75"/>
      <c r="BZ107" s="74"/>
      <c r="CA107" s="75"/>
      <c r="CB107" s="74"/>
      <c r="CC107" s="75"/>
      <c r="CD107" s="74"/>
      <c r="CE107" s="74"/>
    </row>
    <row r="108" spans="1:84" s="149" customFormat="1">
      <c r="A108" s="147">
        <v>92</v>
      </c>
      <c r="B108" s="128">
        <v>92</v>
      </c>
      <c r="C108" s="279" t="s">
        <v>527</v>
      </c>
      <c r="D108" s="280"/>
      <c r="E108" s="281"/>
      <c r="F108" s="5" t="s">
        <v>176</v>
      </c>
      <c r="G108" s="152" t="s">
        <v>176</v>
      </c>
      <c r="H108" s="152" t="s">
        <v>176</v>
      </c>
      <c r="I108" s="5" t="s">
        <v>176</v>
      </c>
      <c r="J108" s="5" t="s">
        <v>176</v>
      </c>
      <c r="K108" s="152" t="s">
        <v>176</v>
      </c>
      <c r="L108" s="5" t="s">
        <v>176</v>
      </c>
      <c r="M108" s="5" t="s">
        <v>176</v>
      </c>
      <c r="N108" s="5" t="s">
        <v>176</v>
      </c>
      <c r="O108" s="5" t="s">
        <v>176</v>
      </c>
      <c r="P108" s="5" t="s">
        <v>176</v>
      </c>
      <c r="Q108" s="5" t="s">
        <v>176</v>
      </c>
      <c r="R108" s="5"/>
      <c r="S108" s="5" t="s">
        <v>176</v>
      </c>
      <c r="T108" s="5" t="s">
        <v>176</v>
      </c>
      <c r="U108" s="5" t="s">
        <v>176</v>
      </c>
      <c r="V108" s="152" t="s">
        <v>176</v>
      </c>
      <c r="W108" s="152" t="s">
        <v>176</v>
      </c>
      <c r="X108" s="152" t="s">
        <v>176</v>
      </c>
      <c r="Y108" s="152" t="s">
        <v>176</v>
      </c>
      <c r="Z108" s="5" t="s">
        <v>176</v>
      </c>
      <c r="AA108" s="5" t="s">
        <v>176</v>
      </c>
      <c r="AB108" s="5" t="s">
        <v>176</v>
      </c>
      <c r="AC108" s="5" t="s">
        <v>176</v>
      </c>
      <c r="AD108" s="5" t="s">
        <v>176</v>
      </c>
      <c r="AE108" s="5" t="s">
        <v>176</v>
      </c>
      <c r="AF108" s="5" t="s">
        <v>176</v>
      </c>
      <c r="AG108" s="5" t="s">
        <v>176</v>
      </c>
      <c r="AH108" s="5" t="s">
        <v>176</v>
      </c>
      <c r="AI108" s="5" t="s">
        <v>176</v>
      </c>
      <c r="AJ108" s="5" t="s">
        <v>176</v>
      </c>
      <c r="AK108" s="5" t="s">
        <v>176</v>
      </c>
      <c r="AL108" s="5" t="s">
        <v>176</v>
      </c>
      <c r="AM108" s="5"/>
      <c r="AN108" s="5"/>
      <c r="AO108" s="5" t="s">
        <v>176</v>
      </c>
      <c r="AP108" s="5" t="s">
        <v>176</v>
      </c>
      <c r="AQ108" s="5" t="s">
        <v>176</v>
      </c>
      <c r="AR108" s="5" t="s">
        <v>176</v>
      </c>
      <c r="AS108" s="5" t="s">
        <v>176</v>
      </c>
      <c r="AT108" s="5" t="s">
        <v>176</v>
      </c>
      <c r="AU108" s="5" t="s">
        <v>176</v>
      </c>
      <c r="AV108" s="5" t="s">
        <v>176</v>
      </c>
      <c r="AW108" s="5" t="s">
        <v>176</v>
      </c>
      <c r="AX108" s="5"/>
      <c r="AY108" s="5"/>
      <c r="AZ108" s="5" t="s">
        <v>176</v>
      </c>
      <c r="BA108" s="5"/>
      <c r="BB108" s="5" t="s">
        <v>176</v>
      </c>
      <c r="BC108" s="5"/>
      <c r="BD108" s="5" t="s">
        <v>176</v>
      </c>
      <c r="BE108" s="5" t="s">
        <v>176</v>
      </c>
      <c r="BF108" s="5" t="s">
        <v>176</v>
      </c>
      <c r="BG108" s="5" t="s">
        <v>176</v>
      </c>
      <c r="BH108" s="5" t="s">
        <v>176</v>
      </c>
      <c r="BI108" s="5" t="s">
        <v>176</v>
      </c>
      <c r="BJ108" s="5" t="s">
        <v>176</v>
      </c>
      <c r="BK108" s="5" t="s">
        <v>176</v>
      </c>
      <c r="BL108" s="5" t="s">
        <v>176</v>
      </c>
      <c r="BM108" s="5"/>
      <c r="BN108" s="5"/>
      <c r="BO108" s="5"/>
      <c r="BP108" s="5"/>
      <c r="BQ108" s="5" t="s">
        <v>176</v>
      </c>
      <c r="BR108" s="5" t="s">
        <v>176</v>
      </c>
      <c r="BS108" s="5" t="s">
        <v>176</v>
      </c>
      <c r="BT108" s="5" t="s">
        <v>176</v>
      </c>
      <c r="BU108" s="5" t="s">
        <v>176</v>
      </c>
      <c r="BV108" s="5" t="s">
        <v>176</v>
      </c>
      <c r="BW108" s="5" t="s">
        <v>176</v>
      </c>
      <c r="BX108" s="5" t="s">
        <v>176</v>
      </c>
      <c r="BY108" s="5" t="s">
        <v>176</v>
      </c>
      <c r="BZ108" s="5" t="s">
        <v>176</v>
      </c>
      <c r="CA108" s="5" t="s">
        <v>176</v>
      </c>
      <c r="CB108" s="5" t="s">
        <v>176</v>
      </c>
      <c r="CC108" s="5" t="s">
        <v>176</v>
      </c>
      <c r="CD108" s="5" t="s">
        <v>176</v>
      </c>
      <c r="CE108" s="5" t="s">
        <v>176</v>
      </c>
      <c r="CF108" s="2"/>
    </row>
    <row r="109" spans="1:84" s="68" customFormat="1" ht="78.75" hidden="1">
      <c r="A109" s="15">
        <v>93</v>
      </c>
      <c r="B109" s="128">
        <v>93</v>
      </c>
      <c r="C109" s="80" t="s">
        <v>528</v>
      </c>
      <c r="D109" s="81" t="s">
        <v>11</v>
      </c>
      <c r="E109" s="80" t="s">
        <v>529</v>
      </c>
      <c r="F109" s="81" t="s">
        <v>14</v>
      </c>
      <c r="G109" s="73" t="s">
        <v>185</v>
      </c>
      <c r="H109" s="118" t="s">
        <v>627</v>
      </c>
      <c r="I109" s="73"/>
      <c r="J109" s="9" t="s">
        <v>20</v>
      </c>
      <c r="K109" s="73"/>
      <c r="L109" s="73"/>
      <c r="M109" s="73"/>
      <c r="N109" s="73"/>
      <c r="O109" s="73"/>
      <c r="P109" s="60" t="s">
        <v>13</v>
      </c>
      <c r="Q109" s="73"/>
      <c r="R109" s="73"/>
      <c r="S109" s="73"/>
      <c r="T109" s="73"/>
      <c r="U109" s="60">
        <f t="shared" si="84"/>
        <v>1</v>
      </c>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4"/>
      <c r="BY109" s="75"/>
      <c r="BZ109" s="74"/>
      <c r="CA109" s="75"/>
      <c r="CB109" s="74"/>
      <c r="CC109" s="75"/>
      <c r="CD109" s="74"/>
      <c r="CE109" s="74"/>
    </row>
    <row r="110" spans="1:84" s="149" customFormat="1">
      <c r="A110" s="147">
        <v>94</v>
      </c>
      <c r="B110" s="128">
        <v>94</v>
      </c>
      <c r="C110" s="288" t="s">
        <v>530</v>
      </c>
      <c r="D110" s="289"/>
      <c r="E110" s="289"/>
      <c r="F110" s="289"/>
      <c r="G110" s="169"/>
      <c r="H110" s="153" t="s">
        <v>176</v>
      </c>
      <c r="I110" s="87" t="s">
        <v>176</v>
      </c>
      <c r="J110" s="87" t="s">
        <v>176</v>
      </c>
      <c r="K110" s="153" t="s">
        <v>176</v>
      </c>
      <c r="L110" s="87" t="s">
        <v>176</v>
      </c>
      <c r="M110" s="87" t="s">
        <v>176</v>
      </c>
      <c r="N110" s="87" t="s">
        <v>176</v>
      </c>
      <c r="O110" s="87" t="s">
        <v>176</v>
      </c>
      <c r="P110" s="87" t="s">
        <v>176</v>
      </c>
      <c r="Q110" s="87" t="s">
        <v>176</v>
      </c>
      <c r="R110" s="87"/>
      <c r="S110" s="87" t="s">
        <v>176</v>
      </c>
      <c r="T110" s="87" t="s">
        <v>176</v>
      </c>
      <c r="U110" s="87" t="s">
        <v>176</v>
      </c>
      <c r="V110" s="153" t="s">
        <v>176</v>
      </c>
      <c r="W110" s="153" t="s">
        <v>176</v>
      </c>
      <c r="X110" s="153" t="s">
        <v>176</v>
      </c>
      <c r="Y110" s="153" t="s">
        <v>176</v>
      </c>
      <c r="Z110" s="87" t="s">
        <v>176</v>
      </c>
      <c r="AA110" s="87" t="s">
        <v>176</v>
      </c>
      <c r="AB110" s="87" t="s">
        <v>176</v>
      </c>
      <c r="AC110" s="87" t="s">
        <v>176</v>
      </c>
      <c r="AD110" s="87" t="s">
        <v>176</v>
      </c>
      <c r="AE110" s="87" t="s">
        <v>176</v>
      </c>
      <c r="AF110" s="87" t="s">
        <v>176</v>
      </c>
      <c r="AG110" s="87" t="s">
        <v>176</v>
      </c>
      <c r="AH110" s="87" t="s">
        <v>176</v>
      </c>
      <c r="AI110" s="87" t="s">
        <v>176</v>
      </c>
      <c r="AJ110" s="87" t="s">
        <v>176</v>
      </c>
      <c r="AK110" s="87" t="s">
        <v>176</v>
      </c>
      <c r="AL110" s="87" t="s">
        <v>176</v>
      </c>
      <c r="AM110" s="87"/>
      <c r="AN110" s="87"/>
      <c r="AO110" s="87" t="s">
        <v>176</v>
      </c>
      <c r="AP110" s="87" t="s">
        <v>176</v>
      </c>
      <c r="AQ110" s="87" t="s">
        <v>176</v>
      </c>
      <c r="AR110" s="87" t="s">
        <v>176</v>
      </c>
      <c r="AS110" s="87" t="s">
        <v>176</v>
      </c>
      <c r="AT110" s="87" t="s">
        <v>176</v>
      </c>
      <c r="AU110" s="87" t="s">
        <v>176</v>
      </c>
      <c r="AV110" s="87" t="s">
        <v>176</v>
      </c>
      <c r="AW110" s="87" t="s">
        <v>176</v>
      </c>
      <c r="AX110" s="87"/>
      <c r="AY110" s="87"/>
      <c r="AZ110" s="87" t="s">
        <v>176</v>
      </c>
      <c r="BA110" s="87"/>
      <c r="BB110" s="87" t="s">
        <v>176</v>
      </c>
      <c r="BC110" s="87"/>
      <c r="BD110" s="87" t="s">
        <v>176</v>
      </c>
      <c r="BE110" s="87" t="s">
        <v>176</v>
      </c>
      <c r="BF110" s="87" t="s">
        <v>176</v>
      </c>
      <c r="BG110" s="87" t="s">
        <v>176</v>
      </c>
      <c r="BH110" s="87" t="s">
        <v>176</v>
      </c>
      <c r="BI110" s="87" t="s">
        <v>176</v>
      </c>
      <c r="BJ110" s="87" t="s">
        <v>176</v>
      </c>
      <c r="BK110" s="87" t="s">
        <v>176</v>
      </c>
      <c r="BL110" s="87" t="s">
        <v>176</v>
      </c>
      <c r="BM110" s="87"/>
      <c r="BN110" s="87"/>
      <c r="BO110" s="87"/>
      <c r="BP110" s="87"/>
      <c r="BQ110" s="87" t="s">
        <v>176</v>
      </c>
      <c r="BR110" s="87" t="s">
        <v>176</v>
      </c>
      <c r="BS110" s="87" t="s">
        <v>176</v>
      </c>
      <c r="BT110" s="87" t="s">
        <v>176</v>
      </c>
      <c r="BU110" s="87" t="s">
        <v>176</v>
      </c>
      <c r="BV110" s="87" t="s">
        <v>176</v>
      </c>
      <c r="BW110" s="87" t="s">
        <v>176</v>
      </c>
      <c r="BX110" s="87" t="s">
        <v>176</v>
      </c>
      <c r="BY110" s="87" t="s">
        <v>176</v>
      </c>
      <c r="BZ110" s="87" t="s">
        <v>176</v>
      </c>
      <c r="CA110" s="87" t="s">
        <v>176</v>
      </c>
      <c r="CB110" s="87" t="s">
        <v>176</v>
      </c>
      <c r="CC110" s="87" t="s">
        <v>176</v>
      </c>
      <c r="CD110" s="87" t="s">
        <v>176</v>
      </c>
      <c r="CE110" s="87" t="s">
        <v>176</v>
      </c>
      <c r="CF110" s="2"/>
    </row>
    <row r="111" spans="1:84" s="68" customFormat="1" ht="47.25" hidden="1">
      <c r="A111" s="15">
        <v>95</v>
      </c>
      <c r="B111" s="128">
        <v>95</v>
      </c>
      <c r="C111" s="80" t="s">
        <v>533</v>
      </c>
      <c r="D111" s="108" t="s">
        <v>11</v>
      </c>
      <c r="E111" s="80" t="s">
        <v>534</v>
      </c>
      <c r="F111" s="108" t="s">
        <v>14</v>
      </c>
      <c r="G111" s="106" t="s">
        <v>549</v>
      </c>
      <c r="H111" s="119" t="s">
        <v>619</v>
      </c>
      <c r="I111" s="106" t="s">
        <v>137</v>
      </c>
      <c r="J111" s="9" t="s">
        <v>20</v>
      </c>
      <c r="K111" s="105"/>
      <c r="L111" s="110"/>
      <c r="M111" s="105" t="s">
        <v>13</v>
      </c>
      <c r="N111" s="105"/>
      <c r="O111" s="106"/>
      <c r="P111" s="106"/>
      <c r="Q111" s="106"/>
      <c r="R111" s="106"/>
      <c r="S111" s="106"/>
      <c r="T111" s="106"/>
      <c r="U111" s="60">
        <f t="shared" si="84"/>
        <v>1</v>
      </c>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v>2</v>
      </c>
      <c r="BF111" s="106">
        <v>2</v>
      </c>
      <c r="BG111" s="106">
        <v>2</v>
      </c>
      <c r="BH111" s="106">
        <v>2</v>
      </c>
      <c r="BI111" s="106">
        <v>2</v>
      </c>
      <c r="BJ111" s="106">
        <v>2</v>
      </c>
      <c r="BK111" s="106">
        <v>2</v>
      </c>
      <c r="BL111" s="106">
        <v>1</v>
      </c>
      <c r="BM111" s="106"/>
      <c r="BN111" s="106"/>
      <c r="BO111" s="106"/>
      <c r="BP111" s="106"/>
      <c r="BQ111" s="106">
        <v>1</v>
      </c>
      <c r="BR111" s="106">
        <v>2</v>
      </c>
      <c r="BS111" s="106">
        <v>2</v>
      </c>
      <c r="BT111" s="106">
        <v>2</v>
      </c>
      <c r="BU111" s="106">
        <v>2</v>
      </c>
      <c r="BV111" s="106">
        <v>1</v>
      </c>
      <c r="BW111" s="106">
        <v>2</v>
      </c>
      <c r="BX111" s="110">
        <f>COUNTIF($BE111:$BW111,2)</f>
        <v>12</v>
      </c>
      <c r="BY111" s="111">
        <f>BX111/COUNTA($BE111:$BW111)</f>
        <v>0.8</v>
      </c>
      <c r="BZ111" s="110">
        <f>COUNTIF($BE111:$BW111,1)</f>
        <v>3</v>
      </c>
      <c r="CA111" s="111">
        <f>BZ111/COUNTA($BE111:$BW111)</f>
        <v>0.2</v>
      </c>
      <c r="CB111" s="110">
        <f>COUNTIF($BE111:$BW111,0)</f>
        <v>0</v>
      </c>
      <c r="CC111" s="111">
        <f>CB111/COUNTA($BE111:$BW111)</f>
        <v>0</v>
      </c>
      <c r="CD111" s="110">
        <f>(((BX111*2)+(BZ111*1)+(CB111*0)))/COUNTA($BE111:$BW111)</f>
        <v>1.8</v>
      </c>
      <c r="CE111" s="110" t="str">
        <f t="shared" ref="CE111:CE121" si="85">IF(CD111&gt;=1.6,"Đạt mục tiêu",IF(CD111&gt;=1,"Cần cố gắng","Chưa đạt"))</f>
        <v>Đạt mục tiêu</v>
      </c>
    </row>
    <row r="112" spans="1:84" s="68" customFormat="1" ht="31.5" hidden="1">
      <c r="A112" s="15">
        <v>96</v>
      </c>
      <c r="B112" s="128">
        <v>96</v>
      </c>
      <c r="C112" s="80" t="s">
        <v>533</v>
      </c>
      <c r="D112" s="108" t="s">
        <v>11</v>
      </c>
      <c r="E112" s="80" t="s">
        <v>534</v>
      </c>
      <c r="F112" s="108" t="s">
        <v>14</v>
      </c>
      <c r="G112" s="106" t="s">
        <v>550</v>
      </c>
      <c r="H112" s="109" t="s">
        <v>598</v>
      </c>
      <c r="I112" s="106"/>
      <c r="J112" s="9" t="s">
        <v>20</v>
      </c>
      <c r="K112" s="105"/>
      <c r="L112" s="110"/>
      <c r="M112" s="105"/>
      <c r="N112" s="105" t="s">
        <v>13</v>
      </c>
      <c r="O112" s="106"/>
      <c r="P112" s="106"/>
      <c r="Q112" s="106"/>
      <c r="R112" s="106"/>
      <c r="S112" s="106"/>
      <c r="T112" s="106"/>
      <c r="U112" s="60">
        <f t="shared" si="84"/>
        <v>1</v>
      </c>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10"/>
      <c r="BY112" s="111"/>
      <c r="BZ112" s="110"/>
      <c r="CA112" s="111"/>
      <c r="CB112" s="110"/>
      <c r="CC112" s="111"/>
      <c r="CD112" s="110"/>
      <c r="CE112" s="110"/>
    </row>
    <row r="113" spans="1:84" s="68" customFormat="1" ht="47.25" hidden="1">
      <c r="A113" s="15">
        <v>97</v>
      </c>
      <c r="B113" s="128">
        <v>97</v>
      </c>
      <c r="C113" s="80" t="s">
        <v>533</v>
      </c>
      <c r="D113" s="108" t="s">
        <v>11</v>
      </c>
      <c r="E113" s="80" t="s">
        <v>534</v>
      </c>
      <c r="F113" s="108" t="s">
        <v>14</v>
      </c>
      <c r="G113" s="73" t="s">
        <v>46</v>
      </c>
      <c r="H113" s="118" t="s">
        <v>607</v>
      </c>
      <c r="I113" s="73" t="s">
        <v>137</v>
      </c>
      <c r="J113" s="9" t="s">
        <v>20</v>
      </c>
      <c r="K113" s="73"/>
      <c r="L113" s="60" t="s">
        <v>13</v>
      </c>
      <c r="M113" s="73"/>
      <c r="N113" s="74"/>
      <c r="O113" s="73"/>
      <c r="P113" s="73" t="s">
        <v>13</v>
      </c>
      <c r="Q113" s="73"/>
      <c r="R113" s="73"/>
      <c r="S113" s="73"/>
      <c r="T113" s="73"/>
      <c r="U113" s="60">
        <f t="shared" si="84"/>
        <v>2</v>
      </c>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v>1</v>
      </c>
      <c r="BF113" s="73">
        <v>2</v>
      </c>
      <c r="BG113" s="73">
        <v>2</v>
      </c>
      <c r="BH113" s="73">
        <v>1</v>
      </c>
      <c r="BI113" s="73">
        <v>1</v>
      </c>
      <c r="BJ113" s="73">
        <v>2</v>
      </c>
      <c r="BK113" s="73">
        <v>2</v>
      </c>
      <c r="BL113" s="73">
        <v>2</v>
      </c>
      <c r="BM113" s="73"/>
      <c r="BN113" s="73"/>
      <c r="BO113" s="73"/>
      <c r="BP113" s="73"/>
      <c r="BQ113" s="73">
        <v>2</v>
      </c>
      <c r="BR113" s="73">
        <v>1</v>
      </c>
      <c r="BS113" s="73">
        <v>1</v>
      </c>
      <c r="BT113" s="73">
        <v>2</v>
      </c>
      <c r="BU113" s="73">
        <v>2</v>
      </c>
      <c r="BV113" s="73">
        <v>1</v>
      </c>
      <c r="BW113" s="73">
        <v>2</v>
      </c>
      <c r="BX113" s="74">
        <f>COUNTIF($BE113:$BW113,2)</f>
        <v>9</v>
      </c>
      <c r="BY113" s="75">
        <f>BX113/COUNTA($BE113:$BW113)</f>
        <v>0.6</v>
      </c>
      <c r="BZ113" s="74">
        <f>COUNTIF($BE113:$BW113,1)</f>
        <v>6</v>
      </c>
      <c r="CA113" s="75">
        <f>BZ113/COUNTA($BE113:$BW113)</f>
        <v>0.4</v>
      </c>
      <c r="CB113" s="74">
        <f>COUNTIF($BE113:$BW113,0)</f>
        <v>0</v>
      </c>
      <c r="CC113" s="75">
        <f>CB113/COUNTA($BE113:$BW113)</f>
        <v>0</v>
      </c>
      <c r="CD113" s="74">
        <f>(((BX113*2)+(BZ113*1)+(CB113*0)))/COUNTA($BE113:$BW113)</f>
        <v>1.6</v>
      </c>
      <c r="CE113" s="74" t="str">
        <f t="shared" si="85"/>
        <v>Đạt mục tiêu</v>
      </c>
    </row>
    <row r="114" spans="1:84" s="68" customFormat="1" ht="47.25" hidden="1">
      <c r="A114" s="15">
        <v>98</v>
      </c>
      <c r="B114" s="128">
        <v>98</v>
      </c>
      <c r="C114" s="80" t="s">
        <v>533</v>
      </c>
      <c r="D114" s="108" t="s">
        <v>11</v>
      </c>
      <c r="E114" s="80" t="s">
        <v>534</v>
      </c>
      <c r="F114" s="108" t="s">
        <v>14</v>
      </c>
      <c r="G114" s="73" t="s">
        <v>47</v>
      </c>
      <c r="H114" s="89" t="s">
        <v>551</v>
      </c>
      <c r="I114" s="73" t="s">
        <v>137</v>
      </c>
      <c r="J114" s="9" t="s">
        <v>20</v>
      </c>
      <c r="K114" s="73"/>
      <c r="L114" s="73"/>
      <c r="M114" s="73"/>
      <c r="N114" s="74"/>
      <c r="O114" s="73"/>
      <c r="P114" s="60"/>
      <c r="Q114" s="73" t="s">
        <v>13</v>
      </c>
      <c r="R114" s="73"/>
      <c r="S114" s="73"/>
      <c r="T114" s="73"/>
      <c r="U114" s="60">
        <f t="shared" si="84"/>
        <v>1</v>
      </c>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v>2</v>
      </c>
      <c r="BF114" s="73">
        <v>1</v>
      </c>
      <c r="BG114" s="73">
        <v>2</v>
      </c>
      <c r="BH114" s="73">
        <v>1</v>
      </c>
      <c r="BI114" s="73">
        <v>2</v>
      </c>
      <c r="BJ114" s="73">
        <v>1</v>
      </c>
      <c r="BK114" s="73">
        <v>2</v>
      </c>
      <c r="BL114" s="73">
        <v>2</v>
      </c>
      <c r="BM114" s="73"/>
      <c r="BN114" s="73"/>
      <c r="BO114" s="73"/>
      <c r="BP114" s="73"/>
      <c r="BQ114" s="73">
        <v>2</v>
      </c>
      <c r="BR114" s="73">
        <v>2</v>
      </c>
      <c r="BS114" s="73">
        <v>2</v>
      </c>
      <c r="BT114" s="73">
        <v>1</v>
      </c>
      <c r="BU114" s="73">
        <v>2</v>
      </c>
      <c r="BV114" s="73">
        <v>2</v>
      </c>
      <c r="BW114" s="73">
        <v>2</v>
      </c>
      <c r="BX114" s="74">
        <f>COUNTIF($BE114:$BW114,2)</f>
        <v>11</v>
      </c>
      <c r="BY114" s="75">
        <f>BX114/COUNTA($BE114:$BW114)</f>
        <v>0.73333333333333328</v>
      </c>
      <c r="BZ114" s="74">
        <f>COUNTIF($BE114:$BW114,1)</f>
        <v>4</v>
      </c>
      <c r="CA114" s="75">
        <f>BZ114/COUNTA($BE114:$BW114)</f>
        <v>0.26666666666666666</v>
      </c>
      <c r="CB114" s="74">
        <f>COUNTIF($BE114:$BW114,0)</f>
        <v>0</v>
      </c>
      <c r="CC114" s="75">
        <f>CB114/COUNTA($BE114:$BW114)</f>
        <v>0</v>
      </c>
      <c r="CD114" s="74">
        <f>(((BX114*2)+(BZ114*1)+(CB114*0)))/COUNTA($BE114:$BW114)</f>
        <v>1.7333333333333334</v>
      </c>
      <c r="CE114" s="74" t="str">
        <f t="shared" si="85"/>
        <v>Đạt mục tiêu</v>
      </c>
    </row>
    <row r="115" spans="1:84" s="68" customFormat="1" ht="31.5" hidden="1">
      <c r="A115" s="15">
        <v>99</v>
      </c>
      <c r="B115" s="128">
        <v>99</v>
      </c>
      <c r="C115" s="80" t="s">
        <v>533</v>
      </c>
      <c r="D115" s="108" t="s">
        <v>11</v>
      </c>
      <c r="E115" s="80" t="s">
        <v>534</v>
      </c>
      <c r="F115" s="108" t="s">
        <v>14</v>
      </c>
      <c r="G115" s="73" t="s">
        <v>47</v>
      </c>
      <c r="H115" s="89" t="s">
        <v>650</v>
      </c>
      <c r="I115" s="73"/>
      <c r="J115" s="9" t="s">
        <v>20</v>
      </c>
      <c r="K115" s="73"/>
      <c r="L115" s="73"/>
      <c r="M115" s="73"/>
      <c r="N115" s="74"/>
      <c r="O115" s="73"/>
      <c r="P115" s="60"/>
      <c r="Q115" s="73"/>
      <c r="R115" s="73"/>
      <c r="S115" s="73" t="s">
        <v>13</v>
      </c>
      <c r="T115" s="73"/>
      <c r="U115" s="60">
        <f t="shared" si="84"/>
        <v>1</v>
      </c>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4"/>
      <c r="BY115" s="75"/>
      <c r="BZ115" s="74"/>
      <c r="CA115" s="75"/>
      <c r="CB115" s="74"/>
      <c r="CC115" s="75"/>
      <c r="CD115" s="74"/>
      <c r="CE115" s="74"/>
    </row>
    <row r="116" spans="1:84" s="68" customFormat="1" ht="47.25" hidden="1">
      <c r="A116" s="15">
        <v>100</v>
      </c>
      <c r="B116" s="128">
        <v>100</v>
      </c>
      <c r="C116" s="82" t="s">
        <v>539</v>
      </c>
      <c r="D116" s="81" t="s">
        <v>14</v>
      </c>
      <c r="E116" s="80" t="s">
        <v>540</v>
      </c>
      <c r="F116" s="81" t="s">
        <v>14</v>
      </c>
      <c r="G116" s="73" t="s">
        <v>48</v>
      </c>
      <c r="H116" s="89" t="s">
        <v>192</v>
      </c>
      <c r="I116" s="73" t="s">
        <v>137</v>
      </c>
      <c r="J116" s="9" t="s">
        <v>20</v>
      </c>
      <c r="K116" s="73"/>
      <c r="L116" s="73"/>
      <c r="M116" s="73"/>
      <c r="N116" s="73"/>
      <c r="O116" s="73"/>
      <c r="P116" s="73"/>
      <c r="Q116" s="60" t="s">
        <v>13</v>
      </c>
      <c r="R116" s="60"/>
      <c r="S116" s="74"/>
      <c r="T116" s="73"/>
      <c r="U116" s="60">
        <f t="shared" si="84"/>
        <v>1</v>
      </c>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v>2</v>
      </c>
      <c r="BF116" s="73">
        <v>1</v>
      </c>
      <c r="BG116" s="73">
        <v>2</v>
      </c>
      <c r="BH116" s="73">
        <v>2</v>
      </c>
      <c r="BI116" s="73">
        <v>2</v>
      </c>
      <c r="BJ116" s="73">
        <v>2</v>
      </c>
      <c r="BK116" s="73">
        <v>2</v>
      </c>
      <c r="BL116" s="73">
        <v>2</v>
      </c>
      <c r="BM116" s="73"/>
      <c r="BN116" s="73"/>
      <c r="BO116" s="73"/>
      <c r="BP116" s="73"/>
      <c r="BQ116" s="73">
        <v>2</v>
      </c>
      <c r="BR116" s="73">
        <v>1</v>
      </c>
      <c r="BS116" s="73">
        <v>1</v>
      </c>
      <c r="BT116" s="73">
        <v>2</v>
      </c>
      <c r="BU116" s="73">
        <v>2</v>
      </c>
      <c r="BV116" s="73">
        <v>1</v>
      </c>
      <c r="BW116" s="73">
        <v>2</v>
      </c>
      <c r="BX116" s="74">
        <f>COUNTIF($BE116:$BW116,2)</f>
        <v>11</v>
      </c>
      <c r="BY116" s="75">
        <f>BX116/COUNTA($BE116:$BW116)</f>
        <v>0.73333333333333328</v>
      </c>
      <c r="BZ116" s="74">
        <f>COUNTIF($BE116:$BW116,1)</f>
        <v>4</v>
      </c>
      <c r="CA116" s="75">
        <f>BZ116/COUNTA($BE116:$BW116)</f>
        <v>0.26666666666666666</v>
      </c>
      <c r="CB116" s="74">
        <f>COUNTIF($BE116:$BW116,0)</f>
        <v>0</v>
      </c>
      <c r="CC116" s="75">
        <f>CB116/COUNTA($BE116:$BW116)</f>
        <v>0</v>
      </c>
      <c r="CD116" s="74">
        <f>(((BX116*2)+(BZ116*1)+(CB116*0)))/COUNTA($BE116:$BW116)</f>
        <v>1.7333333333333334</v>
      </c>
      <c r="CE116" s="74" t="str">
        <f t="shared" si="85"/>
        <v>Đạt mục tiêu</v>
      </c>
    </row>
    <row r="117" spans="1:84" s="68" customFormat="1" ht="15.75" hidden="1">
      <c r="A117" s="15"/>
      <c r="B117" s="128"/>
      <c r="C117" s="82" t="s">
        <v>535</v>
      </c>
      <c r="D117" s="81"/>
      <c r="E117" s="80"/>
      <c r="F117" s="81"/>
      <c r="G117" s="73"/>
      <c r="H117" s="89" t="s">
        <v>193</v>
      </c>
      <c r="I117" s="73"/>
      <c r="J117" s="9"/>
      <c r="K117" s="73"/>
      <c r="L117" s="73"/>
      <c r="M117" s="73"/>
      <c r="N117" s="73"/>
      <c r="O117" s="73"/>
      <c r="P117" s="73"/>
      <c r="Q117" s="60"/>
      <c r="R117" s="60"/>
      <c r="S117" s="74"/>
      <c r="T117" s="74" t="s">
        <v>13</v>
      </c>
      <c r="U117" s="60"/>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4"/>
      <c r="BY117" s="75"/>
      <c r="BZ117" s="74"/>
      <c r="CA117" s="75"/>
      <c r="CB117" s="74"/>
      <c r="CC117" s="75"/>
      <c r="CD117" s="74"/>
      <c r="CE117" s="74"/>
    </row>
    <row r="118" spans="1:84" s="68" customFormat="1" ht="47.25" hidden="1">
      <c r="A118" s="15">
        <v>101</v>
      </c>
      <c r="B118" s="128">
        <v>101</v>
      </c>
      <c r="C118" s="82" t="s">
        <v>535</v>
      </c>
      <c r="D118" s="81" t="s">
        <v>14</v>
      </c>
      <c r="E118" s="80" t="s">
        <v>536</v>
      </c>
      <c r="F118" s="81" t="s">
        <v>14</v>
      </c>
      <c r="G118" s="73" t="s">
        <v>49</v>
      </c>
      <c r="H118" s="89" t="s">
        <v>193</v>
      </c>
      <c r="I118" s="73" t="s">
        <v>137</v>
      </c>
      <c r="J118" s="9" t="s">
        <v>20</v>
      </c>
      <c r="K118" s="73"/>
      <c r="L118" s="73"/>
      <c r="M118" s="73"/>
      <c r="N118" s="73"/>
      <c r="O118" s="74"/>
      <c r="P118" s="73"/>
      <c r="Q118" s="60"/>
      <c r="R118" s="60"/>
      <c r="S118" s="74" t="s">
        <v>13</v>
      </c>
      <c r="T118" s="73"/>
      <c r="U118" s="60">
        <f t="shared" si="84"/>
        <v>1</v>
      </c>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v>2</v>
      </c>
      <c r="BF118" s="73">
        <v>2</v>
      </c>
      <c r="BG118" s="73">
        <v>1</v>
      </c>
      <c r="BH118" s="73">
        <v>2</v>
      </c>
      <c r="BI118" s="73">
        <v>2</v>
      </c>
      <c r="BJ118" s="73">
        <v>2</v>
      </c>
      <c r="BK118" s="73">
        <v>1</v>
      </c>
      <c r="BL118" s="73">
        <v>2</v>
      </c>
      <c r="BM118" s="73"/>
      <c r="BN118" s="73"/>
      <c r="BO118" s="73"/>
      <c r="BP118" s="73"/>
      <c r="BQ118" s="73">
        <v>2</v>
      </c>
      <c r="BR118" s="73">
        <v>2</v>
      </c>
      <c r="BS118" s="73">
        <v>2</v>
      </c>
      <c r="BT118" s="73">
        <v>2</v>
      </c>
      <c r="BU118" s="73">
        <v>1</v>
      </c>
      <c r="BV118" s="73">
        <v>1</v>
      </c>
      <c r="BW118" s="73">
        <v>1</v>
      </c>
      <c r="BX118" s="74">
        <f>COUNTIF($BE118:$BW118,2)</f>
        <v>10</v>
      </c>
      <c r="BY118" s="75">
        <f>BX118/COUNTA($BE118:$BW118)</f>
        <v>0.66666666666666663</v>
      </c>
      <c r="BZ118" s="74">
        <f>COUNTIF($BE118:$BW118,1)</f>
        <v>5</v>
      </c>
      <c r="CA118" s="75">
        <f>BZ118/COUNTA($BE118:$BW118)</f>
        <v>0.33333333333333331</v>
      </c>
      <c r="CB118" s="74">
        <f>COUNTIF($BE118:$BW118,0)</f>
        <v>0</v>
      </c>
      <c r="CC118" s="75">
        <f>CB118/COUNTA($BE118:$BW118)</f>
        <v>0</v>
      </c>
      <c r="CD118" s="74">
        <f>(((BX118*2)+(BZ118*1)+(CB118*0)))/COUNTA($BE118:$BW118)</f>
        <v>1.6666666666666667</v>
      </c>
      <c r="CE118" s="74" t="str">
        <f t="shared" si="85"/>
        <v>Đạt mục tiêu</v>
      </c>
    </row>
    <row r="119" spans="1:84" s="68" customFormat="1" ht="47.25" hidden="1">
      <c r="A119" s="15">
        <v>102</v>
      </c>
      <c r="B119" s="128">
        <v>102</v>
      </c>
      <c r="C119" s="82" t="s">
        <v>535</v>
      </c>
      <c r="D119" s="81" t="s">
        <v>14</v>
      </c>
      <c r="E119" s="80" t="s">
        <v>536</v>
      </c>
      <c r="F119" s="81" t="s">
        <v>14</v>
      </c>
      <c r="G119" s="73" t="s">
        <v>50</v>
      </c>
      <c r="H119" s="89" t="s">
        <v>194</v>
      </c>
      <c r="I119" s="73" t="s">
        <v>137</v>
      </c>
      <c r="J119" s="9" t="s">
        <v>20</v>
      </c>
      <c r="K119" s="73"/>
      <c r="L119" s="73"/>
      <c r="M119" s="73"/>
      <c r="N119" s="73"/>
      <c r="O119" s="74" t="s">
        <v>13</v>
      </c>
      <c r="P119" s="73"/>
      <c r="Q119" s="60"/>
      <c r="R119" s="60"/>
      <c r="S119" s="73"/>
      <c r="T119" s="73"/>
      <c r="U119" s="60">
        <f t="shared" si="84"/>
        <v>1</v>
      </c>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v>2</v>
      </c>
      <c r="BF119" s="73">
        <v>2</v>
      </c>
      <c r="BG119" s="73">
        <v>1</v>
      </c>
      <c r="BH119" s="73">
        <v>2</v>
      </c>
      <c r="BI119" s="73">
        <v>2</v>
      </c>
      <c r="BJ119" s="73">
        <v>2</v>
      </c>
      <c r="BK119" s="73">
        <v>1</v>
      </c>
      <c r="BL119" s="73">
        <v>2</v>
      </c>
      <c r="BM119" s="73"/>
      <c r="BN119" s="73"/>
      <c r="BO119" s="73"/>
      <c r="BP119" s="73"/>
      <c r="BQ119" s="73">
        <v>2</v>
      </c>
      <c r="BR119" s="73">
        <v>2</v>
      </c>
      <c r="BS119" s="73">
        <v>1</v>
      </c>
      <c r="BT119" s="73">
        <v>2</v>
      </c>
      <c r="BU119" s="73">
        <v>2</v>
      </c>
      <c r="BV119" s="73">
        <v>1</v>
      </c>
      <c r="BW119" s="73">
        <v>1</v>
      </c>
      <c r="BX119" s="74">
        <f>COUNTIF($BE119:$BW119,2)</f>
        <v>10</v>
      </c>
      <c r="BY119" s="75">
        <f>BX119/COUNTA($BE119:$BW119)</f>
        <v>0.66666666666666663</v>
      </c>
      <c r="BZ119" s="74">
        <f>COUNTIF($BE119:$BW119,1)</f>
        <v>5</v>
      </c>
      <c r="CA119" s="75">
        <f>BZ119/COUNTA($BE119:$BW119)</f>
        <v>0.33333333333333331</v>
      </c>
      <c r="CB119" s="74">
        <f>COUNTIF($BE119:$BW119,0)</f>
        <v>0</v>
      </c>
      <c r="CC119" s="75">
        <f>CB119/COUNTA($BE119:$BW119)</f>
        <v>0</v>
      </c>
      <c r="CD119" s="74">
        <f>(((BX119*2)+(BZ119*1)+(CB119*0)))/COUNTA($BE119:$BW119)</f>
        <v>1.6666666666666667</v>
      </c>
      <c r="CE119" s="74" t="str">
        <f t="shared" si="85"/>
        <v>Đạt mục tiêu</v>
      </c>
    </row>
    <row r="120" spans="1:84" s="68" customFormat="1" ht="31.5" hidden="1">
      <c r="A120" s="15">
        <v>103</v>
      </c>
      <c r="B120" s="128">
        <v>103</v>
      </c>
      <c r="C120" s="82" t="s">
        <v>531</v>
      </c>
      <c r="D120" s="81" t="s">
        <v>11</v>
      </c>
      <c r="E120" s="80" t="s">
        <v>532</v>
      </c>
      <c r="F120" s="81" t="s">
        <v>14</v>
      </c>
      <c r="G120" s="73" t="s">
        <v>51</v>
      </c>
      <c r="H120" s="89" t="s">
        <v>195</v>
      </c>
      <c r="I120" s="73" t="s">
        <v>137</v>
      </c>
      <c r="J120" s="9" t="s">
        <v>20</v>
      </c>
      <c r="K120" s="73"/>
      <c r="L120" s="74" t="s">
        <v>13</v>
      </c>
      <c r="M120" s="73"/>
      <c r="N120" s="73"/>
      <c r="O120" s="73"/>
      <c r="P120" s="73"/>
      <c r="Q120" s="60"/>
      <c r="R120" s="60"/>
      <c r="S120" s="73"/>
      <c r="T120" s="73"/>
      <c r="U120" s="60">
        <f t="shared" si="84"/>
        <v>1</v>
      </c>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4"/>
      <c r="BY120" s="75"/>
      <c r="BZ120" s="74"/>
      <c r="CA120" s="75"/>
      <c r="CB120" s="74"/>
      <c r="CC120" s="75"/>
      <c r="CD120" s="74"/>
      <c r="CE120" s="74"/>
    </row>
    <row r="121" spans="1:84" s="68" customFormat="1" ht="47.25" hidden="1">
      <c r="A121" s="15">
        <v>104</v>
      </c>
      <c r="B121" s="128">
        <v>104</v>
      </c>
      <c r="C121" s="61" t="s">
        <v>44</v>
      </c>
      <c r="D121" s="62" t="s">
        <v>11</v>
      </c>
      <c r="E121" s="61" t="s">
        <v>51</v>
      </c>
      <c r="F121" s="62" t="s">
        <v>14</v>
      </c>
      <c r="G121" s="73" t="s">
        <v>51</v>
      </c>
      <c r="H121" s="89" t="s">
        <v>195</v>
      </c>
      <c r="I121" s="73" t="s">
        <v>137</v>
      </c>
      <c r="J121" s="9" t="s">
        <v>20</v>
      </c>
      <c r="K121" s="73"/>
      <c r="L121" s="60"/>
      <c r="M121" s="73"/>
      <c r="N121" s="73"/>
      <c r="O121" s="74" t="s">
        <v>13</v>
      </c>
      <c r="P121" s="73"/>
      <c r="Q121" s="73"/>
      <c r="R121" s="73"/>
      <c r="S121" s="73"/>
      <c r="T121" s="73"/>
      <c r="U121" s="60">
        <f t="shared" si="84"/>
        <v>1</v>
      </c>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v>2</v>
      </c>
      <c r="BF121" s="73">
        <v>1</v>
      </c>
      <c r="BG121" s="73">
        <v>2</v>
      </c>
      <c r="BH121" s="73">
        <v>1</v>
      </c>
      <c r="BI121" s="73">
        <v>2</v>
      </c>
      <c r="BJ121" s="73">
        <v>1</v>
      </c>
      <c r="BK121" s="73">
        <v>2</v>
      </c>
      <c r="BL121" s="73">
        <v>2</v>
      </c>
      <c r="BM121" s="73"/>
      <c r="BN121" s="73"/>
      <c r="BO121" s="73"/>
      <c r="BP121" s="73"/>
      <c r="BQ121" s="73">
        <v>2</v>
      </c>
      <c r="BR121" s="73">
        <v>2</v>
      </c>
      <c r="BS121" s="73">
        <v>2</v>
      </c>
      <c r="BT121" s="73">
        <v>2</v>
      </c>
      <c r="BU121" s="73">
        <v>2</v>
      </c>
      <c r="BV121" s="73">
        <v>1</v>
      </c>
      <c r="BW121" s="73">
        <v>1</v>
      </c>
      <c r="BX121" s="74">
        <f>COUNTIF($BE121:$BW121,2)</f>
        <v>10</v>
      </c>
      <c r="BY121" s="75">
        <f>BX121/COUNTA($BE121:$BW121)</f>
        <v>0.66666666666666663</v>
      </c>
      <c r="BZ121" s="74">
        <f>COUNTIF($BE121:$BW121,1)</f>
        <v>5</v>
      </c>
      <c r="CA121" s="75">
        <f>BZ121/COUNTA($BE121:$BW121)</f>
        <v>0.33333333333333331</v>
      </c>
      <c r="CB121" s="74">
        <f>COUNTIF($BE121:$BW121,0)</f>
        <v>0</v>
      </c>
      <c r="CC121" s="75">
        <f>CB121/COUNTA($BE121:$BW121)</f>
        <v>0</v>
      </c>
      <c r="CD121" s="74">
        <f>(((BX121*2)+(BZ121*1)+(CB121*0)))/COUNTA($BE121:$BW121)</f>
        <v>1.6666666666666667</v>
      </c>
      <c r="CE121" s="74" t="str">
        <f t="shared" si="85"/>
        <v>Đạt mục tiêu</v>
      </c>
    </row>
    <row r="122" spans="1:84" s="68" customFormat="1" ht="45" hidden="1">
      <c r="A122" s="15">
        <v>105</v>
      </c>
      <c r="B122" s="128">
        <v>105</v>
      </c>
      <c r="C122" s="82" t="s">
        <v>537</v>
      </c>
      <c r="D122" s="81" t="s">
        <v>14</v>
      </c>
      <c r="E122" s="80" t="s">
        <v>538</v>
      </c>
      <c r="F122" s="81" t="s">
        <v>14</v>
      </c>
      <c r="G122" s="73" t="s">
        <v>52</v>
      </c>
      <c r="H122" s="89" t="s">
        <v>198</v>
      </c>
      <c r="I122" s="73" t="s">
        <v>137</v>
      </c>
      <c r="J122" s="9" t="s">
        <v>20</v>
      </c>
      <c r="K122" s="73"/>
      <c r="L122" s="60"/>
      <c r="M122" s="73"/>
      <c r="N122" s="74" t="s">
        <v>13</v>
      </c>
      <c r="O122" s="74"/>
      <c r="P122" s="73"/>
      <c r="Q122" s="73"/>
      <c r="R122" s="73"/>
      <c r="S122" s="73"/>
      <c r="T122" s="73"/>
      <c r="U122" s="60">
        <f t="shared" si="84"/>
        <v>1</v>
      </c>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4"/>
      <c r="BY122" s="75"/>
      <c r="BZ122" s="74"/>
      <c r="CA122" s="75"/>
      <c r="CB122" s="74"/>
      <c r="CC122" s="75"/>
      <c r="CD122" s="74"/>
      <c r="CE122" s="74"/>
    </row>
    <row r="123" spans="1:84" s="68" customFormat="1" ht="45" hidden="1">
      <c r="A123" s="15">
        <v>106</v>
      </c>
      <c r="B123" s="128">
        <v>106</v>
      </c>
      <c r="C123" s="82" t="s">
        <v>537</v>
      </c>
      <c r="D123" s="81" t="s">
        <v>14</v>
      </c>
      <c r="E123" s="80" t="s">
        <v>538</v>
      </c>
      <c r="F123" s="81" t="s">
        <v>14</v>
      </c>
      <c r="G123" s="73" t="s">
        <v>196</v>
      </c>
      <c r="H123" s="89" t="s">
        <v>199</v>
      </c>
      <c r="I123" s="73" t="s">
        <v>137</v>
      </c>
      <c r="J123" s="9" t="s">
        <v>20</v>
      </c>
      <c r="K123" s="73"/>
      <c r="L123" s="73"/>
      <c r="M123" s="73"/>
      <c r="N123" s="74"/>
      <c r="O123" s="73"/>
      <c r="P123" s="73"/>
      <c r="Q123" s="74" t="s">
        <v>13</v>
      </c>
      <c r="R123" s="74"/>
      <c r="S123" s="73"/>
      <c r="T123" s="60"/>
      <c r="U123" s="60">
        <f t="shared" si="84"/>
        <v>1</v>
      </c>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4"/>
      <c r="BY123" s="75"/>
      <c r="BZ123" s="74"/>
      <c r="CA123" s="75"/>
      <c r="CB123" s="74"/>
      <c r="CC123" s="75"/>
      <c r="CD123" s="74"/>
      <c r="CE123" s="74"/>
    </row>
    <row r="124" spans="1:84" s="149" customFormat="1">
      <c r="A124" s="147">
        <v>107</v>
      </c>
      <c r="B124" s="128">
        <v>107</v>
      </c>
      <c r="C124" s="279" t="s">
        <v>541</v>
      </c>
      <c r="D124" s="280"/>
      <c r="E124" s="281"/>
      <c r="F124" s="5" t="s">
        <v>176</v>
      </c>
      <c r="G124" s="152" t="s">
        <v>176</v>
      </c>
      <c r="H124" s="152" t="s">
        <v>176</v>
      </c>
      <c r="I124" s="5" t="s">
        <v>176</v>
      </c>
      <c r="J124" s="5" t="s">
        <v>176</v>
      </c>
      <c r="K124" s="152" t="s">
        <v>176</v>
      </c>
      <c r="L124" s="5" t="s">
        <v>176</v>
      </c>
      <c r="M124" s="5" t="s">
        <v>176</v>
      </c>
      <c r="N124" s="5" t="s">
        <v>176</v>
      </c>
      <c r="O124" s="5" t="s">
        <v>176</v>
      </c>
      <c r="P124" s="5" t="s">
        <v>176</v>
      </c>
      <c r="Q124" s="5" t="s">
        <v>176</v>
      </c>
      <c r="R124" s="5"/>
      <c r="S124" s="5" t="s">
        <v>176</v>
      </c>
      <c r="T124" s="5" t="s">
        <v>176</v>
      </c>
      <c r="U124" s="5" t="s">
        <v>176</v>
      </c>
      <c r="V124" s="152" t="s">
        <v>176</v>
      </c>
      <c r="W124" s="152" t="s">
        <v>176</v>
      </c>
      <c r="X124" s="152" t="s">
        <v>176</v>
      </c>
      <c r="Y124" s="152" t="s">
        <v>176</v>
      </c>
      <c r="Z124" s="5" t="s">
        <v>176</v>
      </c>
      <c r="AA124" s="5" t="s">
        <v>176</v>
      </c>
      <c r="AB124" s="5" t="s">
        <v>176</v>
      </c>
      <c r="AC124" s="5" t="s">
        <v>176</v>
      </c>
      <c r="AD124" s="5" t="s">
        <v>176</v>
      </c>
      <c r="AE124" s="5" t="s">
        <v>176</v>
      </c>
      <c r="AF124" s="5" t="s">
        <v>176</v>
      </c>
      <c r="AG124" s="5" t="s">
        <v>176</v>
      </c>
      <c r="AH124" s="5" t="s">
        <v>176</v>
      </c>
      <c r="AI124" s="5" t="s">
        <v>176</v>
      </c>
      <c r="AJ124" s="5" t="s">
        <v>176</v>
      </c>
      <c r="AK124" s="5" t="s">
        <v>176</v>
      </c>
      <c r="AL124" s="5" t="s">
        <v>176</v>
      </c>
      <c r="AM124" s="5"/>
      <c r="AN124" s="5"/>
      <c r="AO124" s="5" t="s">
        <v>176</v>
      </c>
      <c r="AP124" s="5" t="s">
        <v>176</v>
      </c>
      <c r="AQ124" s="5" t="s">
        <v>176</v>
      </c>
      <c r="AR124" s="5" t="s">
        <v>176</v>
      </c>
      <c r="AS124" s="5" t="s">
        <v>176</v>
      </c>
      <c r="AT124" s="5" t="s">
        <v>176</v>
      </c>
      <c r="AU124" s="5" t="s">
        <v>176</v>
      </c>
      <c r="AV124" s="5" t="s">
        <v>176</v>
      </c>
      <c r="AW124" s="5" t="s">
        <v>176</v>
      </c>
      <c r="AX124" s="5"/>
      <c r="AY124" s="5"/>
      <c r="AZ124" s="5" t="s">
        <v>176</v>
      </c>
      <c r="BA124" s="5"/>
      <c r="BB124" s="5" t="s">
        <v>176</v>
      </c>
      <c r="BC124" s="5"/>
      <c r="BD124" s="5" t="s">
        <v>176</v>
      </c>
      <c r="BE124" s="5" t="s">
        <v>176</v>
      </c>
      <c r="BF124" s="5" t="s">
        <v>176</v>
      </c>
      <c r="BG124" s="5" t="s">
        <v>176</v>
      </c>
      <c r="BH124" s="5" t="s">
        <v>176</v>
      </c>
      <c r="BI124" s="5" t="s">
        <v>176</v>
      </c>
      <c r="BJ124" s="5" t="s">
        <v>176</v>
      </c>
      <c r="BK124" s="5" t="s">
        <v>176</v>
      </c>
      <c r="BL124" s="5" t="s">
        <v>176</v>
      </c>
      <c r="BM124" s="5"/>
      <c r="BN124" s="5"/>
      <c r="BO124" s="5"/>
      <c r="BP124" s="5"/>
      <c r="BQ124" s="5" t="s">
        <v>176</v>
      </c>
      <c r="BR124" s="5" t="s">
        <v>176</v>
      </c>
      <c r="BS124" s="5" t="s">
        <v>176</v>
      </c>
      <c r="BT124" s="5" t="s">
        <v>176</v>
      </c>
      <c r="BU124" s="5" t="s">
        <v>176</v>
      </c>
      <c r="BV124" s="5" t="s">
        <v>176</v>
      </c>
      <c r="BW124" s="5" t="s">
        <v>176</v>
      </c>
      <c r="BX124" s="5" t="s">
        <v>176</v>
      </c>
      <c r="BY124" s="5" t="s">
        <v>176</v>
      </c>
      <c r="BZ124" s="5" t="s">
        <v>176</v>
      </c>
      <c r="CA124" s="5" t="s">
        <v>176</v>
      </c>
      <c r="CB124" s="5" t="s">
        <v>176</v>
      </c>
      <c r="CC124" s="5" t="s">
        <v>176</v>
      </c>
      <c r="CD124" s="5" t="s">
        <v>176</v>
      </c>
      <c r="CE124" s="5" t="s">
        <v>176</v>
      </c>
      <c r="CF124" s="2"/>
    </row>
    <row r="125" spans="1:84" ht="62.25">
      <c r="A125" s="187">
        <v>108</v>
      </c>
      <c r="B125" s="128">
        <v>108</v>
      </c>
      <c r="C125" s="161" t="s">
        <v>542</v>
      </c>
      <c r="D125" s="81" t="s">
        <v>14</v>
      </c>
      <c r="E125" s="80" t="s">
        <v>543</v>
      </c>
      <c r="F125" s="81" t="s">
        <v>14</v>
      </c>
      <c r="G125" s="170" t="s">
        <v>197</v>
      </c>
      <c r="H125" s="156" t="s">
        <v>701</v>
      </c>
      <c r="I125" s="73" t="s">
        <v>137</v>
      </c>
      <c r="J125" s="9" t="s">
        <v>20</v>
      </c>
      <c r="K125" s="157" t="s">
        <v>13</v>
      </c>
      <c r="L125" s="65"/>
      <c r="M125" s="65"/>
      <c r="N125" s="65"/>
      <c r="O125" s="65"/>
      <c r="P125" s="65"/>
      <c r="Q125" s="65"/>
      <c r="R125" s="65"/>
      <c r="S125" s="65"/>
      <c r="T125" s="65"/>
      <c r="U125" s="60">
        <f t="shared" si="84"/>
        <v>1</v>
      </c>
      <c r="V125" s="158" t="s">
        <v>569</v>
      </c>
      <c r="W125" s="158" t="s">
        <v>569</v>
      </c>
      <c r="X125" s="158" t="s">
        <v>566</v>
      </c>
      <c r="Y125" s="158" t="s">
        <v>568</v>
      </c>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16">
        <v>2</v>
      </c>
      <c r="BF125" s="16">
        <v>2</v>
      </c>
      <c r="BG125" s="16">
        <v>2</v>
      </c>
      <c r="BH125" s="16">
        <v>2</v>
      </c>
      <c r="BI125" s="16">
        <v>2</v>
      </c>
      <c r="BJ125" s="16">
        <v>2</v>
      </c>
      <c r="BK125" s="16">
        <v>2</v>
      </c>
      <c r="BL125" s="16">
        <v>2</v>
      </c>
      <c r="BM125" s="16">
        <v>2</v>
      </c>
      <c r="BN125" s="16">
        <v>2</v>
      </c>
      <c r="BO125" s="16">
        <v>2</v>
      </c>
      <c r="BP125" s="16">
        <v>2</v>
      </c>
      <c r="BQ125" s="16">
        <v>2</v>
      </c>
      <c r="BR125" s="16">
        <v>2</v>
      </c>
      <c r="BS125" s="16">
        <v>1</v>
      </c>
      <c r="BT125" s="16">
        <v>2</v>
      </c>
      <c r="BU125" s="16">
        <v>2</v>
      </c>
      <c r="BV125" s="16">
        <v>1</v>
      </c>
      <c r="BW125" s="16">
        <v>1</v>
      </c>
      <c r="BX125" s="74">
        <f>COUNTIF($BE125:$BW125,2)</f>
        <v>16</v>
      </c>
      <c r="BY125" s="75">
        <f>BX125/COUNTA($BE125:$BW125)</f>
        <v>0.84210526315789469</v>
      </c>
      <c r="BZ125" s="74">
        <f>COUNTIF($BE125:$BW125,1)</f>
        <v>3</v>
      </c>
      <c r="CA125" s="75">
        <f>BZ125/COUNTA($BE125:$BW125)</f>
        <v>0.15789473684210525</v>
      </c>
      <c r="CB125" s="74">
        <f>COUNTIF($BE125:$BW125,0)</f>
        <v>0</v>
      </c>
      <c r="CC125" s="75">
        <f>CB125/COUNTA($BE125:$BW125)</f>
        <v>0</v>
      </c>
      <c r="CD125" s="74">
        <f>(((BX125*2)+(BZ125*1)+(CB125*0)))/COUNTA($BE125:$BW125)</f>
        <v>1.8421052631578947</v>
      </c>
      <c r="CE125" s="196" t="str">
        <f>IF(CD125&gt;=1.6,"Đạt mục tiêu",IF(CD125&gt;=1,"Cần cố gắng","Chưa đạt"))</f>
        <v>Đạt mục tiêu</v>
      </c>
    </row>
    <row r="126" spans="1:84" s="68" customFormat="1" ht="30" hidden="1">
      <c r="A126" s="15"/>
      <c r="B126" s="128"/>
      <c r="C126" s="82" t="s">
        <v>544</v>
      </c>
      <c r="D126" s="81"/>
      <c r="E126" s="80"/>
      <c r="F126" s="81"/>
      <c r="G126" s="101"/>
      <c r="H126" s="89" t="s">
        <v>656</v>
      </c>
      <c r="I126" s="73"/>
      <c r="J126" s="9"/>
      <c r="K126" s="65"/>
      <c r="L126" s="65"/>
      <c r="M126" s="65"/>
      <c r="N126" s="65"/>
      <c r="O126" s="65"/>
      <c r="P126" s="65"/>
      <c r="Q126" s="65"/>
      <c r="R126" s="65"/>
      <c r="S126" s="65"/>
      <c r="T126" s="65" t="s">
        <v>13</v>
      </c>
      <c r="U126" s="60"/>
      <c r="V126" s="66"/>
      <c r="W126" s="66"/>
      <c r="X126" s="66"/>
      <c r="Y126" s="66"/>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75"/>
      <c r="BZ126" s="74"/>
      <c r="CA126" s="75"/>
      <c r="CB126" s="74"/>
      <c r="CC126" s="75"/>
      <c r="CD126" s="74"/>
      <c r="CE126" s="74"/>
    </row>
    <row r="127" spans="1:84" ht="78.75" customHeight="1">
      <c r="A127" s="187">
        <v>109</v>
      </c>
      <c r="B127" s="128">
        <v>109</v>
      </c>
      <c r="C127" s="156" t="s">
        <v>544</v>
      </c>
      <c r="D127" s="81" t="s">
        <v>14</v>
      </c>
      <c r="E127" s="80" t="s">
        <v>545</v>
      </c>
      <c r="F127" s="81" t="s">
        <v>14</v>
      </c>
      <c r="G127" s="162" t="s">
        <v>54</v>
      </c>
      <c r="H127" s="163" t="s">
        <v>702</v>
      </c>
      <c r="I127" s="73" t="s">
        <v>137</v>
      </c>
      <c r="J127" s="9" t="s">
        <v>20</v>
      </c>
      <c r="K127" s="157" t="s">
        <v>13</v>
      </c>
      <c r="L127" s="65"/>
      <c r="M127" s="65"/>
      <c r="N127" s="65"/>
      <c r="O127" s="65"/>
      <c r="P127" s="65"/>
      <c r="Q127" s="65"/>
      <c r="R127" s="65"/>
      <c r="S127" s="65"/>
      <c r="T127" s="65"/>
      <c r="U127" s="60">
        <f t="shared" si="84"/>
        <v>1</v>
      </c>
      <c r="V127" s="158" t="s">
        <v>568</v>
      </c>
      <c r="W127" s="158" t="s">
        <v>566</v>
      </c>
      <c r="X127" s="158" t="s">
        <v>568</v>
      </c>
      <c r="Y127" s="158" t="s">
        <v>566</v>
      </c>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16">
        <v>2</v>
      </c>
      <c r="BF127" s="16">
        <v>2</v>
      </c>
      <c r="BG127" s="16">
        <v>2</v>
      </c>
      <c r="BH127" s="16">
        <v>2</v>
      </c>
      <c r="BI127" s="16">
        <v>2</v>
      </c>
      <c r="BJ127" s="16">
        <v>2</v>
      </c>
      <c r="BK127" s="16">
        <v>1</v>
      </c>
      <c r="BL127" s="16">
        <v>2</v>
      </c>
      <c r="BM127" s="16">
        <v>2</v>
      </c>
      <c r="BN127" s="16">
        <v>2</v>
      </c>
      <c r="BO127" s="16">
        <v>2</v>
      </c>
      <c r="BP127" s="16">
        <v>2</v>
      </c>
      <c r="BQ127" s="16">
        <v>2</v>
      </c>
      <c r="BR127" s="16">
        <v>2</v>
      </c>
      <c r="BS127" s="16">
        <v>2</v>
      </c>
      <c r="BT127" s="16">
        <v>2</v>
      </c>
      <c r="BU127" s="16">
        <v>2</v>
      </c>
      <c r="BV127" s="16">
        <v>2</v>
      </c>
      <c r="BW127" s="16">
        <v>1</v>
      </c>
      <c r="BX127" s="74">
        <f>COUNTIF($BE127:$BW127,2)</f>
        <v>17</v>
      </c>
      <c r="BY127" s="75">
        <f>BX127/COUNTA($BE127:$BW127)</f>
        <v>0.89473684210526316</v>
      </c>
      <c r="BZ127" s="74">
        <f>COUNTIF($BE127:$BW127,1)</f>
        <v>2</v>
      </c>
      <c r="CA127" s="75">
        <f>BZ127/COUNTA($BE127:$BW127)</f>
        <v>0.10526315789473684</v>
      </c>
      <c r="CB127" s="74">
        <f>COUNTIF($BE127:$BW127,0)</f>
        <v>0</v>
      </c>
      <c r="CC127" s="75">
        <f>CB127/COUNTA($BE127:$BW127)</f>
        <v>0</v>
      </c>
      <c r="CD127" s="74">
        <f>(((BX127*2)+(BZ127*1)+(CB127*0)))/COUNTA($BE127:$BW127)</f>
        <v>1.8947368421052631</v>
      </c>
      <c r="CE127" s="196" t="str">
        <f>IF(CD127&gt;=1.6,"Đạt mục tiêu",IF(CD127&gt;=1,"Cần cố gắng","Chưa đạt"))</f>
        <v>Đạt mục tiêu</v>
      </c>
    </row>
    <row r="128" spans="1:84" s="68" customFormat="1" ht="63" hidden="1">
      <c r="A128" s="15">
        <v>110</v>
      </c>
      <c r="B128" s="128">
        <v>110</v>
      </c>
      <c r="C128" s="112" t="s">
        <v>546</v>
      </c>
      <c r="D128" s="81" t="s">
        <v>11</v>
      </c>
      <c r="E128" s="80" t="s">
        <v>547</v>
      </c>
      <c r="F128" s="81" t="s">
        <v>14</v>
      </c>
      <c r="G128" s="101" t="s">
        <v>53</v>
      </c>
      <c r="H128" s="64" t="s">
        <v>618</v>
      </c>
      <c r="I128" s="73" t="s">
        <v>137</v>
      </c>
      <c r="J128" s="9" t="s">
        <v>20</v>
      </c>
      <c r="K128" s="65"/>
      <c r="L128" s="65"/>
      <c r="M128" s="65" t="s">
        <v>13</v>
      </c>
      <c r="N128" s="65"/>
      <c r="O128" s="65"/>
      <c r="P128" s="65"/>
      <c r="Q128" s="65"/>
      <c r="R128" s="65"/>
      <c r="S128" s="65"/>
      <c r="T128" s="65"/>
      <c r="U128" s="60">
        <f t="shared" si="84"/>
        <v>1</v>
      </c>
      <c r="V128" s="66"/>
      <c r="W128" s="66"/>
      <c r="X128" s="66"/>
      <c r="Y128" s="66"/>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75"/>
      <c r="BZ128" s="74"/>
      <c r="CA128" s="75"/>
      <c r="CB128" s="74"/>
      <c r="CC128" s="75"/>
      <c r="CD128" s="74"/>
      <c r="CE128" s="74"/>
    </row>
    <row r="129" spans="1:84" ht="55.5" customHeight="1">
      <c r="A129" s="187">
        <v>111</v>
      </c>
      <c r="B129" s="128">
        <v>111</v>
      </c>
      <c r="C129" s="290" t="s">
        <v>21</v>
      </c>
      <c r="D129" s="291"/>
      <c r="E129" s="291"/>
      <c r="F129" s="6" t="s">
        <v>176</v>
      </c>
      <c r="G129" s="157" t="s">
        <v>176</v>
      </c>
      <c r="H129" s="190" t="s">
        <v>176</v>
      </c>
      <c r="I129" s="6" t="s">
        <v>176</v>
      </c>
      <c r="J129" s="6" t="s">
        <v>176</v>
      </c>
      <c r="K129" s="157" t="s">
        <v>176</v>
      </c>
      <c r="L129" s="6" t="s">
        <v>176</v>
      </c>
      <c r="M129" s="6" t="s">
        <v>176</v>
      </c>
      <c r="N129" s="6" t="s">
        <v>176</v>
      </c>
      <c r="O129" s="6" t="s">
        <v>176</v>
      </c>
      <c r="P129" s="6" t="s">
        <v>176</v>
      </c>
      <c r="Q129" s="6" t="s">
        <v>176</v>
      </c>
      <c r="R129" s="6"/>
      <c r="S129" s="6" t="s">
        <v>176</v>
      </c>
      <c r="T129" s="6" t="s">
        <v>176</v>
      </c>
      <c r="U129" s="6" t="s">
        <v>176</v>
      </c>
      <c r="V129" s="157" t="s">
        <v>176</v>
      </c>
      <c r="W129" s="157" t="s">
        <v>176</v>
      </c>
      <c r="X129" s="157" t="s">
        <v>176</v>
      </c>
      <c r="Y129" s="157" t="s">
        <v>176</v>
      </c>
      <c r="Z129" s="6" t="s">
        <v>176</v>
      </c>
      <c r="AA129" s="6" t="s">
        <v>176</v>
      </c>
      <c r="AB129" s="6" t="s">
        <v>176</v>
      </c>
      <c r="AC129" s="6" t="s">
        <v>176</v>
      </c>
      <c r="AD129" s="6" t="s">
        <v>176</v>
      </c>
      <c r="AE129" s="6" t="s">
        <v>176</v>
      </c>
      <c r="AF129" s="6" t="s">
        <v>176</v>
      </c>
      <c r="AG129" s="6" t="s">
        <v>176</v>
      </c>
      <c r="AH129" s="6" t="s">
        <v>176</v>
      </c>
      <c r="AI129" s="6" t="s">
        <v>176</v>
      </c>
      <c r="AJ129" s="6" t="s">
        <v>176</v>
      </c>
      <c r="AK129" s="6" t="s">
        <v>176</v>
      </c>
      <c r="AL129" s="6" t="s">
        <v>176</v>
      </c>
      <c r="AM129" s="6"/>
      <c r="AN129" s="6"/>
      <c r="AO129" s="6" t="s">
        <v>176</v>
      </c>
      <c r="AP129" s="6" t="s">
        <v>176</v>
      </c>
      <c r="AQ129" s="6" t="s">
        <v>176</v>
      </c>
      <c r="AR129" s="6" t="s">
        <v>176</v>
      </c>
      <c r="AS129" s="6" t="s">
        <v>176</v>
      </c>
      <c r="AT129" s="6" t="s">
        <v>176</v>
      </c>
      <c r="AU129" s="6" t="s">
        <v>176</v>
      </c>
      <c r="AV129" s="6" t="s">
        <v>176</v>
      </c>
      <c r="AW129" s="6" t="s">
        <v>176</v>
      </c>
      <c r="AX129" s="6"/>
      <c r="AY129" s="6"/>
      <c r="AZ129" s="6" t="s">
        <v>176</v>
      </c>
      <c r="BA129" s="6"/>
      <c r="BB129" s="6" t="s">
        <v>176</v>
      </c>
      <c r="BC129" s="6"/>
      <c r="BD129" s="6" t="s">
        <v>176</v>
      </c>
      <c r="BE129" s="65" t="s">
        <v>176</v>
      </c>
      <c r="BF129" s="65" t="s">
        <v>176</v>
      </c>
      <c r="BG129" s="65" t="s">
        <v>176</v>
      </c>
      <c r="BH129" s="65" t="s">
        <v>176</v>
      </c>
      <c r="BI129" s="65" t="s">
        <v>176</v>
      </c>
      <c r="BJ129" s="65" t="s">
        <v>176</v>
      </c>
      <c r="BK129" s="65" t="s">
        <v>176</v>
      </c>
      <c r="BL129" s="65" t="s">
        <v>176</v>
      </c>
      <c r="BM129" s="65"/>
      <c r="BN129" s="65"/>
      <c r="BO129" s="65"/>
      <c r="BP129" s="65"/>
      <c r="BQ129" s="65" t="s">
        <v>176</v>
      </c>
      <c r="BR129" s="65" t="s">
        <v>176</v>
      </c>
      <c r="BS129" s="65" t="s">
        <v>176</v>
      </c>
      <c r="BT129" s="65" t="s">
        <v>176</v>
      </c>
      <c r="BU129" s="65" t="s">
        <v>176</v>
      </c>
      <c r="BV129" s="65" t="s">
        <v>176</v>
      </c>
      <c r="BW129" s="65" t="s">
        <v>176</v>
      </c>
      <c r="BX129" s="65" t="s">
        <v>176</v>
      </c>
      <c r="BY129" s="65" t="s">
        <v>176</v>
      </c>
      <c r="BZ129" s="65" t="s">
        <v>176</v>
      </c>
      <c r="CA129" s="65" t="s">
        <v>176</v>
      </c>
      <c r="CB129" s="65" t="s">
        <v>176</v>
      </c>
      <c r="CC129" s="65" t="s">
        <v>176</v>
      </c>
      <c r="CD129" s="65" t="s">
        <v>176</v>
      </c>
      <c r="CE129" s="224" t="s">
        <v>176</v>
      </c>
    </row>
    <row r="130" spans="1:84" s="149" customFormat="1">
      <c r="A130" s="147">
        <v>112</v>
      </c>
      <c r="B130" s="128">
        <v>112</v>
      </c>
      <c r="C130" s="279" t="s">
        <v>45</v>
      </c>
      <c r="D130" s="282"/>
      <c r="E130" s="283"/>
      <c r="F130" s="6" t="s">
        <v>176</v>
      </c>
      <c r="G130" s="152" t="s">
        <v>176</v>
      </c>
      <c r="H130" s="153" t="s">
        <v>176</v>
      </c>
      <c r="I130" s="6" t="s">
        <v>176</v>
      </c>
      <c r="J130" s="6" t="s">
        <v>176</v>
      </c>
      <c r="K130" s="152" t="s">
        <v>176</v>
      </c>
      <c r="L130" s="6" t="s">
        <v>176</v>
      </c>
      <c r="M130" s="6" t="s">
        <v>176</v>
      </c>
      <c r="N130" s="6" t="s">
        <v>176</v>
      </c>
      <c r="O130" s="6" t="s">
        <v>176</v>
      </c>
      <c r="P130" s="6" t="s">
        <v>176</v>
      </c>
      <c r="Q130" s="6" t="s">
        <v>176</v>
      </c>
      <c r="R130" s="6"/>
      <c r="S130" s="6" t="s">
        <v>176</v>
      </c>
      <c r="T130" s="6" t="s">
        <v>176</v>
      </c>
      <c r="U130" s="6" t="s">
        <v>176</v>
      </c>
      <c r="V130" s="152" t="s">
        <v>176</v>
      </c>
      <c r="W130" s="152" t="s">
        <v>176</v>
      </c>
      <c r="X130" s="152" t="s">
        <v>176</v>
      </c>
      <c r="Y130" s="152" t="s">
        <v>176</v>
      </c>
      <c r="Z130" s="6" t="s">
        <v>176</v>
      </c>
      <c r="AA130" s="6" t="s">
        <v>176</v>
      </c>
      <c r="AB130" s="6" t="s">
        <v>176</v>
      </c>
      <c r="AC130" s="6" t="s">
        <v>176</v>
      </c>
      <c r="AD130" s="6" t="s">
        <v>176</v>
      </c>
      <c r="AE130" s="6" t="s">
        <v>176</v>
      </c>
      <c r="AF130" s="6" t="s">
        <v>176</v>
      </c>
      <c r="AG130" s="6" t="s">
        <v>176</v>
      </c>
      <c r="AH130" s="6" t="s">
        <v>176</v>
      </c>
      <c r="AI130" s="6" t="s">
        <v>176</v>
      </c>
      <c r="AJ130" s="6" t="s">
        <v>176</v>
      </c>
      <c r="AK130" s="6" t="s">
        <v>176</v>
      </c>
      <c r="AL130" s="6" t="s">
        <v>176</v>
      </c>
      <c r="AM130" s="6"/>
      <c r="AN130" s="6"/>
      <c r="AO130" s="6" t="s">
        <v>176</v>
      </c>
      <c r="AP130" s="6" t="s">
        <v>176</v>
      </c>
      <c r="AQ130" s="6" t="s">
        <v>176</v>
      </c>
      <c r="AR130" s="6" t="s">
        <v>176</v>
      </c>
      <c r="AS130" s="6" t="s">
        <v>176</v>
      </c>
      <c r="AT130" s="6" t="s">
        <v>176</v>
      </c>
      <c r="AU130" s="6" t="s">
        <v>176</v>
      </c>
      <c r="AV130" s="6" t="s">
        <v>176</v>
      </c>
      <c r="AW130" s="6" t="s">
        <v>176</v>
      </c>
      <c r="AX130" s="6"/>
      <c r="AY130" s="6"/>
      <c r="AZ130" s="6" t="s">
        <v>176</v>
      </c>
      <c r="BA130" s="6"/>
      <c r="BB130" s="6" t="s">
        <v>176</v>
      </c>
      <c r="BC130" s="6"/>
      <c r="BD130" s="6" t="s">
        <v>176</v>
      </c>
      <c r="BE130" s="6" t="s">
        <v>176</v>
      </c>
      <c r="BF130" s="6" t="s">
        <v>176</v>
      </c>
      <c r="BG130" s="6" t="s">
        <v>176</v>
      </c>
      <c r="BH130" s="6" t="s">
        <v>176</v>
      </c>
      <c r="BI130" s="6" t="s">
        <v>176</v>
      </c>
      <c r="BJ130" s="6" t="s">
        <v>176</v>
      </c>
      <c r="BK130" s="6" t="s">
        <v>176</v>
      </c>
      <c r="BL130" s="6" t="s">
        <v>176</v>
      </c>
      <c r="BM130" s="6"/>
      <c r="BN130" s="6"/>
      <c r="BO130" s="6"/>
      <c r="BP130" s="6"/>
      <c r="BQ130" s="6" t="s">
        <v>176</v>
      </c>
      <c r="BR130" s="6" t="s">
        <v>176</v>
      </c>
      <c r="BS130" s="6" t="s">
        <v>176</v>
      </c>
      <c r="BT130" s="6" t="s">
        <v>176</v>
      </c>
      <c r="BU130" s="6" t="s">
        <v>176</v>
      </c>
      <c r="BV130" s="6" t="s">
        <v>176</v>
      </c>
      <c r="BW130" s="6" t="s">
        <v>176</v>
      </c>
      <c r="BX130" s="6" t="s">
        <v>176</v>
      </c>
      <c r="BY130" s="6" t="s">
        <v>176</v>
      </c>
      <c r="BZ130" s="6" t="s">
        <v>176</v>
      </c>
      <c r="CA130" s="6" t="s">
        <v>176</v>
      </c>
      <c r="CB130" s="6" t="s">
        <v>176</v>
      </c>
      <c r="CC130" s="6" t="s">
        <v>176</v>
      </c>
      <c r="CD130" s="6" t="s">
        <v>176</v>
      </c>
      <c r="CE130" s="6" t="s">
        <v>176</v>
      </c>
      <c r="CF130" s="2"/>
    </row>
    <row r="131" spans="1:84" s="91" customFormat="1" ht="47.25" hidden="1">
      <c r="A131" s="15">
        <v>113</v>
      </c>
      <c r="B131" s="128">
        <v>113</v>
      </c>
      <c r="C131" s="82" t="s">
        <v>247</v>
      </c>
      <c r="D131" s="81" t="s">
        <v>14</v>
      </c>
      <c r="E131" s="80" t="s">
        <v>248</v>
      </c>
      <c r="F131" s="81" t="s">
        <v>14</v>
      </c>
      <c r="G131" s="36" t="s">
        <v>261</v>
      </c>
      <c r="H131" s="64" t="s">
        <v>262</v>
      </c>
      <c r="I131" s="73" t="s">
        <v>137</v>
      </c>
      <c r="J131" s="9" t="s">
        <v>22</v>
      </c>
      <c r="K131" s="17"/>
      <c r="L131" s="90"/>
      <c r="M131" s="90" t="s">
        <v>13</v>
      </c>
      <c r="N131" s="90"/>
      <c r="O131" s="90"/>
      <c r="P131" s="90"/>
      <c r="Q131" s="90"/>
      <c r="R131" s="90"/>
      <c r="S131" s="90"/>
      <c r="T131" s="90"/>
      <c r="U131" s="60">
        <f t="shared" si="84"/>
        <v>1</v>
      </c>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row>
    <row r="132" spans="1:84" s="91" customFormat="1" ht="47.25" hidden="1">
      <c r="A132" s="15">
        <v>114</v>
      </c>
      <c r="B132" s="128">
        <v>114</v>
      </c>
      <c r="C132" s="82" t="s">
        <v>247</v>
      </c>
      <c r="D132" s="81" t="s">
        <v>14</v>
      </c>
      <c r="E132" s="80" t="s">
        <v>248</v>
      </c>
      <c r="F132" s="81" t="s">
        <v>14</v>
      </c>
      <c r="G132" s="36" t="s">
        <v>263</v>
      </c>
      <c r="H132" s="64" t="s">
        <v>264</v>
      </c>
      <c r="I132" s="73" t="s">
        <v>137</v>
      </c>
      <c r="J132" s="9" t="s">
        <v>22</v>
      </c>
      <c r="K132" s="90"/>
      <c r="L132" s="90"/>
      <c r="M132" s="90"/>
      <c r="N132" s="90" t="s">
        <v>13</v>
      </c>
      <c r="O132" s="90"/>
      <c r="P132" s="90"/>
      <c r="Q132" s="90"/>
      <c r="R132" s="90"/>
      <c r="S132" s="90"/>
      <c r="T132" s="90"/>
      <c r="U132" s="60">
        <f t="shared" si="84"/>
        <v>1</v>
      </c>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row>
    <row r="133" spans="1:84" s="91" customFormat="1" ht="47.25" hidden="1">
      <c r="A133" s="15">
        <v>115</v>
      </c>
      <c r="B133" s="128">
        <v>115</v>
      </c>
      <c r="C133" s="80" t="s">
        <v>249</v>
      </c>
      <c r="D133" s="81" t="s">
        <v>14</v>
      </c>
      <c r="E133" s="80" t="s">
        <v>250</v>
      </c>
      <c r="F133" s="81" t="s">
        <v>14</v>
      </c>
      <c r="G133" s="80" t="s">
        <v>265</v>
      </c>
      <c r="H133" s="64" t="s">
        <v>266</v>
      </c>
      <c r="I133" s="73" t="s">
        <v>137</v>
      </c>
      <c r="J133" s="9" t="s">
        <v>22</v>
      </c>
      <c r="K133" s="90"/>
      <c r="L133" s="90" t="s">
        <v>13</v>
      </c>
      <c r="M133" s="90"/>
      <c r="N133" s="90"/>
      <c r="O133" s="90"/>
      <c r="P133" s="90"/>
      <c r="Q133" s="90"/>
      <c r="R133" s="90"/>
      <c r="S133" s="90"/>
      <c r="T133" s="90"/>
      <c r="U133" s="60">
        <f t="shared" si="84"/>
        <v>1</v>
      </c>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row>
    <row r="134" spans="1:84" s="172" customFormat="1" ht="92.25" customHeight="1">
      <c r="A134" s="187">
        <v>116</v>
      </c>
      <c r="B134" s="128">
        <v>116</v>
      </c>
      <c r="C134" s="161" t="s">
        <v>251</v>
      </c>
      <c r="D134" s="81" t="s">
        <v>11</v>
      </c>
      <c r="E134" s="80" t="s">
        <v>252</v>
      </c>
      <c r="F134" s="81" t="s">
        <v>11</v>
      </c>
      <c r="G134" s="161" t="s">
        <v>270</v>
      </c>
      <c r="H134" s="156" t="s">
        <v>267</v>
      </c>
      <c r="I134" s="73" t="s">
        <v>137</v>
      </c>
      <c r="J134" s="9" t="s">
        <v>22</v>
      </c>
      <c r="K134" s="171" t="s">
        <v>13</v>
      </c>
      <c r="L134" s="90"/>
      <c r="M134" s="90"/>
      <c r="N134" s="90"/>
      <c r="O134" s="90"/>
      <c r="P134" s="90"/>
      <c r="Q134" s="90"/>
      <c r="R134" s="90" t="s">
        <v>13</v>
      </c>
      <c r="S134" s="90"/>
      <c r="T134" s="90"/>
      <c r="U134" s="60">
        <f t="shared" si="84"/>
        <v>2</v>
      </c>
      <c r="V134" s="158" t="s">
        <v>565</v>
      </c>
      <c r="W134" s="158" t="s">
        <v>567</v>
      </c>
      <c r="X134" s="158" t="s">
        <v>570</v>
      </c>
      <c r="Y134" s="158" t="s">
        <v>569</v>
      </c>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16">
        <v>2</v>
      </c>
      <c r="BF134" s="16">
        <v>2</v>
      </c>
      <c r="BG134" s="16">
        <v>2</v>
      </c>
      <c r="BH134" s="16">
        <v>2</v>
      </c>
      <c r="BI134" s="16">
        <v>2</v>
      </c>
      <c r="BJ134" s="16">
        <v>2</v>
      </c>
      <c r="BK134" s="16">
        <v>2</v>
      </c>
      <c r="BL134" s="16">
        <v>2</v>
      </c>
      <c r="BM134" s="16">
        <v>2</v>
      </c>
      <c r="BN134" s="16">
        <v>2</v>
      </c>
      <c r="BO134" s="16">
        <v>2</v>
      </c>
      <c r="BP134" s="16">
        <v>2</v>
      </c>
      <c r="BQ134" s="16">
        <v>2</v>
      </c>
      <c r="BR134" s="16">
        <v>2</v>
      </c>
      <c r="BS134" s="16">
        <v>1</v>
      </c>
      <c r="BT134" s="16">
        <v>2</v>
      </c>
      <c r="BU134" s="16">
        <v>2</v>
      </c>
      <c r="BV134" s="16">
        <v>1</v>
      </c>
      <c r="BW134" s="16">
        <v>1</v>
      </c>
      <c r="BX134" s="74">
        <f>COUNTIF($BE134:$BW134,2)</f>
        <v>16</v>
      </c>
      <c r="BY134" s="75">
        <f>BX134/COUNTA($BE134:$BW134)</f>
        <v>0.84210526315789469</v>
      </c>
      <c r="BZ134" s="74">
        <f>COUNTIF($BE134:$BW134,1)</f>
        <v>3</v>
      </c>
      <c r="CA134" s="75">
        <f>BZ134/COUNTA($BE134:$BW134)</f>
        <v>0.15789473684210525</v>
      </c>
      <c r="CB134" s="74">
        <f>COUNTIF($BE134:$BW134,0)</f>
        <v>0</v>
      </c>
      <c r="CC134" s="75">
        <f>CB134/COUNTA($BE134:$BW134)</f>
        <v>0</v>
      </c>
      <c r="CD134" s="74">
        <f>(((BX134*2)+(BZ134*1)+(CB134*0)))/COUNTA($BE134:$BW134)</f>
        <v>1.8421052631578947</v>
      </c>
      <c r="CE134" s="196" t="str">
        <f>IF(CD134&gt;=1.6,"Đạt mục tiêu",IF(CD134&gt;=1,"Cần cố gắng","Chưa đạt"))</f>
        <v>Đạt mục tiêu</v>
      </c>
      <c r="CF134" s="91"/>
    </row>
    <row r="135" spans="1:84" s="91" customFormat="1" ht="30" hidden="1" customHeight="1">
      <c r="A135" s="15">
        <v>117</v>
      </c>
      <c r="B135" s="128">
        <v>117</v>
      </c>
      <c r="C135" s="80" t="s">
        <v>251</v>
      </c>
      <c r="D135" s="81" t="s">
        <v>11</v>
      </c>
      <c r="E135" s="80" t="s">
        <v>252</v>
      </c>
      <c r="F135" s="81" t="s">
        <v>11</v>
      </c>
      <c r="G135" s="80" t="s">
        <v>269</v>
      </c>
      <c r="H135" s="64" t="s">
        <v>268</v>
      </c>
      <c r="I135" s="73" t="s">
        <v>137</v>
      </c>
      <c r="J135" s="9" t="s">
        <v>22</v>
      </c>
      <c r="K135" s="90"/>
      <c r="L135" s="90" t="s">
        <v>13</v>
      </c>
      <c r="M135" s="90"/>
      <c r="N135" s="90"/>
      <c r="O135" s="90"/>
      <c r="P135" s="90"/>
      <c r="Q135" s="90"/>
      <c r="R135" s="90" t="s">
        <v>13</v>
      </c>
      <c r="S135" s="90"/>
      <c r="T135" s="90"/>
      <c r="U135" s="60">
        <f t="shared" si="84"/>
        <v>2</v>
      </c>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row>
    <row r="136" spans="1:84" s="91" customFormat="1" ht="33.75" hidden="1" customHeight="1">
      <c r="A136" s="15"/>
      <c r="B136" s="128"/>
      <c r="C136" s="20" t="s">
        <v>200</v>
      </c>
      <c r="D136" s="81"/>
      <c r="E136" s="80"/>
      <c r="F136" s="81"/>
      <c r="G136" s="80"/>
      <c r="H136" s="64" t="s">
        <v>592</v>
      </c>
      <c r="I136" s="73"/>
      <c r="J136" s="9"/>
      <c r="K136" s="90"/>
      <c r="L136" s="90"/>
      <c r="M136" s="90"/>
      <c r="N136" s="90"/>
      <c r="O136" s="90"/>
      <c r="P136" s="90"/>
      <c r="Q136" s="90"/>
      <c r="R136" s="90"/>
      <c r="S136" s="90"/>
      <c r="T136" s="65" t="s">
        <v>13</v>
      </c>
      <c r="U136" s="6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row>
    <row r="137" spans="1:84" ht="150" customHeight="1">
      <c r="A137" s="187">
        <v>118</v>
      </c>
      <c r="B137" s="128">
        <v>118</v>
      </c>
      <c r="C137" s="154" t="s">
        <v>200</v>
      </c>
      <c r="D137" s="69" t="s">
        <v>12</v>
      </c>
      <c r="E137" s="37" t="s">
        <v>55</v>
      </c>
      <c r="F137" s="69" t="s">
        <v>14</v>
      </c>
      <c r="G137" s="161" t="s">
        <v>255</v>
      </c>
      <c r="H137" s="165" t="s">
        <v>731</v>
      </c>
      <c r="I137" s="73" t="s">
        <v>137</v>
      </c>
      <c r="J137" s="9" t="s">
        <v>22</v>
      </c>
      <c r="K137" s="164" t="s">
        <v>13</v>
      </c>
      <c r="L137" s="16"/>
      <c r="M137" s="17"/>
      <c r="N137" s="74"/>
      <c r="O137" s="16"/>
      <c r="P137" s="74"/>
      <c r="Q137" s="17"/>
      <c r="R137" s="17"/>
      <c r="S137" s="16"/>
      <c r="T137" s="16"/>
      <c r="U137" s="60">
        <f t="shared" si="84"/>
        <v>1</v>
      </c>
      <c r="V137" s="158" t="s">
        <v>568</v>
      </c>
      <c r="W137" s="162" t="s">
        <v>568</v>
      </c>
      <c r="X137" s="162" t="s">
        <v>565</v>
      </c>
      <c r="Y137" s="162" t="s">
        <v>566</v>
      </c>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v>2</v>
      </c>
      <c r="BF137" s="16">
        <v>2</v>
      </c>
      <c r="BG137" s="16">
        <v>2</v>
      </c>
      <c r="BH137" s="16">
        <v>1</v>
      </c>
      <c r="BI137" s="16">
        <v>2</v>
      </c>
      <c r="BJ137" s="16">
        <v>2</v>
      </c>
      <c r="BK137" s="16">
        <v>1</v>
      </c>
      <c r="BL137" s="16">
        <v>2</v>
      </c>
      <c r="BM137" s="16">
        <v>2</v>
      </c>
      <c r="BN137" s="16">
        <v>2</v>
      </c>
      <c r="BO137" s="16">
        <v>2</v>
      </c>
      <c r="BP137" s="16">
        <v>2</v>
      </c>
      <c r="BQ137" s="16">
        <v>2</v>
      </c>
      <c r="BR137" s="16">
        <v>2</v>
      </c>
      <c r="BS137" s="16">
        <v>1</v>
      </c>
      <c r="BT137" s="16">
        <v>2</v>
      </c>
      <c r="BU137" s="16">
        <v>2</v>
      </c>
      <c r="BV137" s="16">
        <v>2</v>
      </c>
      <c r="BW137" s="16">
        <v>1</v>
      </c>
      <c r="BX137" s="74">
        <f>COUNTIF($BE137:$BW137,2)</f>
        <v>15</v>
      </c>
      <c r="BY137" s="75">
        <f>BX137/COUNTA($BE137:$BW137)</f>
        <v>0.78947368421052633</v>
      </c>
      <c r="BZ137" s="74">
        <f>COUNTIF($BE137:$BW137,1)</f>
        <v>4</v>
      </c>
      <c r="CA137" s="75">
        <f>BZ137/COUNTA($BE137:$BW137)</f>
        <v>0.21052631578947367</v>
      </c>
      <c r="CB137" s="74">
        <f>COUNTIF($BE137:$BW137,0)</f>
        <v>0</v>
      </c>
      <c r="CC137" s="75">
        <f>CB137/COUNTA($BE137:$BW137)</f>
        <v>0</v>
      </c>
      <c r="CD137" s="74">
        <f>(((BX137*2)+(BZ137*1)+(CB137*0)))/COUNTA($BE137:$BW137)</f>
        <v>1.7894736842105263</v>
      </c>
      <c r="CE137" s="196" t="str">
        <f>IF(CD137&gt;=1.6,"Đạt mục tiêu",IF(CD137&gt;=1,"Cần cố gắng","Chưa đạt"))</f>
        <v>Đạt mục tiêu</v>
      </c>
    </row>
    <row r="138" spans="1:84" s="2" customFormat="1" ht="78.75" hidden="1">
      <c r="A138" s="15">
        <v>119</v>
      </c>
      <c r="B138" s="128">
        <v>119</v>
      </c>
      <c r="C138" s="20" t="s">
        <v>200</v>
      </c>
      <c r="D138" s="69" t="s">
        <v>12</v>
      </c>
      <c r="E138" s="20" t="s">
        <v>55</v>
      </c>
      <c r="F138" s="69" t="s">
        <v>14</v>
      </c>
      <c r="G138" s="72" t="s">
        <v>256</v>
      </c>
      <c r="H138" s="86" t="s">
        <v>608</v>
      </c>
      <c r="I138" s="73" t="s">
        <v>137</v>
      </c>
      <c r="J138" s="9" t="s">
        <v>22</v>
      </c>
      <c r="K138" s="16"/>
      <c r="L138" s="17" t="s">
        <v>13</v>
      </c>
      <c r="M138" s="17"/>
      <c r="N138" s="74"/>
      <c r="O138" s="16"/>
      <c r="P138" s="74"/>
      <c r="Q138" s="17"/>
      <c r="R138" s="17"/>
      <c r="S138" s="16"/>
      <c r="T138" s="16"/>
      <c r="U138" s="60">
        <f t="shared" si="84"/>
        <v>1</v>
      </c>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7"/>
      <c r="BY138" s="18"/>
      <c r="BZ138" s="17"/>
      <c r="CA138" s="18"/>
      <c r="CB138" s="17"/>
      <c r="CC138" s="18"/>
      <c r="CD138" s="17"/>
      <c r="CE138" s="17"/>
    </row>
    <row r="139" spans="1:84" s="2" customFormat="1" ht="52.5" hidden="1" customHeight="1">
      <c r="A139" s="15">
        <v>120</v>
      </c>
      <c r="B139" s="128">
        <v>120</v>
      </c>
      <c r="C139" s="20" t="s">
        <v>200</v>
      </c>
      <c r="D139" s="69" t="s">
        <v>12</v>
      </c>
      <c r="E139" s="20" t="s">
        <v>55</v>
      </c>
      <c r="F139" s="69" t="s">
        <v>14</v>
      </c>
      <c r="G139" s="72" t="s">
        <v>257</v>
      </c>
      <c r="H139" s="86" t="s">
        <v>614</v>
      </c>
      <c r="I139" s="73" t="s">
        <v>137</v>
      </c>
      <c r="J139" s="9" t="s">
        <v>22</v>
      </c>
      <c r="K139" s="16"/>
      <c r="L139" s="16"/>
      <c r="M139" s="17" t="s">
        <v>13</v>
      </c>
      <c r="N139" s="74"/>
      <c r="O139" s="16"/>
      <c r="P139" s="74"/>
      <c r="Q139" s="17"/>
      <c r="R139" s="17"/>
      <c r="S139" s="16"/>
      <c r="T139" s="16"/>
      <c r="U139" s="60">
        <f t="shared" si="84"/>
        <v>1</v>
      </c>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7"/>
      <c r="BY139" s="18"/>
      <c r="BZ139" s="17"/>
      <c r="CA139" s="18"/>
      <c r="CB139" s="17"/>
      <c r="CC139" s="18"/>
      <c r="CD139" s="17"/>
      <c r="CE139" s="17"/>
    </row>
    <row r="140" spans="1:84" s="2" customFormat="1" ht="72.75" hidden="1" customHeight="1">
      <c r="A140" s="15">
        <v>121</v>
      </c>
      <c r="B140" s="128">
        <v>121</v>
      </c>
      <c r="C140" s="37" t="s">
        <v>577</v>
      </c>
      <c r="D140" s="69" t="s">
        <v>12</v>
      </c>
      <c r="E140" s="20" t="s">
        <v>55</v>
      </c>
      <c r="F140" s="69" t="s">
        <v>14</v>
      </c>
      <c r="G140" s="72" t="s">
        <v>258</v>
      </c>
      <c r="H140" s="86" t="s">
        <v>599</v>
      </c>
      <c r="I140" s="73" t="s">
        <v>137</v>
      </c>
      <c r="J140" s="9" t="s">
        <v>22</v>
      </c>
      <c r="K140" s="16"/>
      <c r="L140" s="16"/>
      <c r="M140" s="17"/>
      <c r="N140" s="74" t="s">
        <v>13</v>
      </c>
      <c r="O140" s="16"/>
      <c r="P140" s="74"/>
      <c r="Q140" s="17"/>
      <c r="R140" s="17"/>
      <c r="S140" s="16"/>
      <c r="T140" s="16"/>
      <c r="U140" s="60">
        <f t="shared" si="84"/>
        <v>1</v>
      </c>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7"/>
      <c r="BY140" s="18"/>
      <c r="BZ140" s="17"/>
      <c r="CA140" s="18"/>
      <c r="CB140" s="17"/>
      <c r="CC140" s="18"/>
      <c r="CD140" s="17"/>
      <c r="CE140" s="17"/>
    </row>
    <row r="141" spans="1:84" s="2" customFormat="1" ht="78.75" hidden="1">
      <c r="A141" s="15">
        <v>122</v>
      </c>
      <c r="B141" s="128">
        <v>122</v>
      </c>
      <c r="C141" s="20" t="s">
        <v>200</v>
      </c>
      <c r="D141" s="69" t="s">
        <v>12</v>
      </c>
      <c r="E141" s="20" t="s">
        <v>55</v>
      </c>
      <c r="F141" s="69" t="s">
        <v>14</v>
      </c>
      <c r="G141" s="72" t="s">
        <v>253</v>
      </c>
      <c r="H141" s="86" t="s">
        <v>575</v>
      </c>
      <c r="I141" s="73" t="s">
        <v>137</v>
      </c>
      <c r="J141" s="9" t="s">
        <v>22</v>
      </c>
      <c r="K141" s="16"/>
      <c r="L141" s="16"/>
      <c r="M141" s="17"/>
      <c r="N141" s="74"/>
      <c r="O141" s="17" t="s">
        <v>13</v>
      </c>
      <c r="P141" s="74"/>
      <c r="Q141" s="17"/>
      <c r="R141" s="17"/>
      <c r="S141" s="16"/>
      <c r="T141" s="16"/>
      <c r="U141" s="60">
        <f t="shared" si="84"/>
        <v>1</v>
      </c>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7"/>
      <c r="BY141" s="18"/>
      <c r="BZ141" s="17"/>
      <c r="CA141" s="18"/>
      <c r="CB141" s="17"/>
      <c r="CC141" s="18"/>
      <c r="CD141" s="17"/>
      <c r="CE141" s="17"/>
    </row>
    <row r="142" spans="1:84" s="2" customFormat="1" ht="78.75" hidden="1">
      <c r="A142" s="15"/>
      <c r="B142" s="128"/>
      <c r="C142" s="20" t="s">
        <v>200</v>
      </c>
      <c r="D142" s="69"/>
      <c r="E142" s="20"/>
      <c r="F142" s="69"/>
      <c r="G142" s="72"/>
      <c r="H142" s="86" t="s">
        <v>644</v>
      </c>
      <c r="I142" s="73"/>
      <c r="J142" s="9"/>
      <c r="K142" s="16"/>
      <c r="L142" s="16"/>
      <c r="M142" s="17"/>
      <c r="N142" s="74"/>
      <c r="O142" s="17"/>
      <c r="P142" s="74"/>
      <c r="Q142" s="17"/>
      <c r="R142" s="17" t="s">
        <v>13</v>
      </c>
      <c r="S142" s="16"/>
      <c r="T142" s="16"/>
      <c r="U142" s="60"/>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7"/>
      <c r="BY142" s="18"/>
      <c r="BZ142" s="17"/>
      <c r="CA142" s="18"/>
      <c r="CB142" s="17"/>
      <c r="CC142" s="18"/>
      <c r="CD142" s="17"/>
      <c r="CE142" s="17"/>
    </row>
    <row r="143" spans="1:84" s="2" customFormat="1" ht="78.75" hidden="1">
      <c r="A143" s="15">
        <v>123</v>
      </c>
      <c r="B143" s="128">
        <v>123</v>
      </c>
      <c r="C143" s="20" t="s">
        <v>200</v>
      </c>
      <c r="D143" s="69" t="s">
        <v>12</v>
      </c>
      <c r="E143" s="20" t="s">
        <v>55</v>
      </c>
      <c r="F143" s="69" t="s">
        <v>14</v>
      </c>
      <c r="G143" s="72" t="s">
        <v>259</v>
      </c>
      <c r="H143" s="115" t="s">
        <v>628</v>
      </c>
      <c r="I143" s="73" t="s">
        <v>137</v>
      </c>
      <c r="J143" s="9" t="s">
        <v>22</v>
      </c>
      <c r="K143" s="16"/>
      <c r="L143" s="16"/>
      <c r="M143" s="17"/>
      <c r="N143" s="74"/>
      <c r="O143" s="16"/>
      <c r="P143" s="74" t="s">
        <v>13</v>
      </c>
      <c r="Q143" s="17"/>
      <c r="R143" s="17"/>
      <c r="S143" s="16"/>
      <c r="T143" s="16"/>
      <c r="U143" s="60">
        <f t="shared" si="84"/>
        <v>1</v>
      </c>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7"/>
      <c r="BY143" s="18"/>
      <c r="BZ143" s="17"/>
      <c r="CA143" s="18"/>
      <c r="CB143" s="17"/>
      <c r="CC143" s="18"/>
      <c r="CD143" s="17"/>
      <c r="CE143" s="17"/>
    </row>
    <row r="144" spans="1:84" s="2" customFormat="1" ht="78.75" hidden="1">
      <c r="A144" s="15">
        <v>124</v>
      </c>
      <c r="B144" s="128">
        <v>124</v>
      </c>
      <c r="C144" s="20" t="s">
        <v>200</v>
      </c>
      <c r="D144" s="69" t="s">
        <v>12</v>
      </c>
      <c r="E144" s="20" t="s">
        <v>55</v>
      </c>
      <c r="F144" s="69" t="s">
        <v>14</v>
      </c>
      <c r="G144" s="72" t="s">
        <v>254</v>
      </c>
      <c r="H144" s="115" t="s">
        <v>556</v>
      </c>
      <c r="I144" s="73" t="s">
        <v>137</v>
      </c>
      <c r="J144" s="9" t="s">
        <v>22</v>
      </c>
      <c r="K144" s="16"/>
      <c r="L144" s="16"/>
      <c r="M144" s="17"/>
      <c r="N144" s="74"/>
      <c r="O144" s="16"/>
      <c r="P144" s="74"/>
      <c r="Q144" s="17" t="s">
        <v>13</v>
      </c>
      <c r="R144" s="17"/>
      <c r="S144" s="16"/>
      <c r="T144" s="16"/>
      <c r="U144" s="60">
        <f t="shared" si="84"/>
        <v>1</v>
      </c>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7"/>
      <c r="BY144" s="18"/>
      <c r="BZ144" s="17"/>
      <c r="CA144" s="18"/>
      <c r="CB144" s="17"/>
      <c r="CC144" s="18"/>
      <c r="CD144" s="17"/>
      <c r="CE144" s="17"/>
    </row>
    <row r="145" spans="1:84" s="2" customFormat="1" ht="78.75" hidden="1">
      <c r="A145" s="15">
        <v>125</v>
      </c>
      <c r="B145" s="128">
        <v>125</v>
      </c>
      <c r="C145" s="20" t="s">
        <v>200</v>
      </c>
      <c r="D145" s="69" t="s">
        <v>12</v>
      </c>
      <c r="E145" s="20" t="s">
        <v>55</v>
      </c>
      <c r="F145" s="69" t="s">
        <v>14</v>
      </c>
      <c r="G145" s="72" t="s">
        <v>260</v>
      </c>
      <c r="H145" s="86" t="s">
        <v>576</v>
      </c>
      <c r="I145" s="73" t="s">
        <v>137</v>
      </c>
      <c r="J145" s="9" t="s">
        <v>22</v>
      </c>
      <c r="K145" s="16"/>
      <c r="L145" s="16"/>
      <c r="M145" s="17"/>
      <c r="N145" s="74"/>
      <c r="O145" s="16"/>
      <c r="P145" s="74"/>
      <c r="Q145" s="17"/>
      <c r="R145" s="17"/>
      <c r="S145" s="16" t="s">
        <v>13</v>
      </c>
      <c r="T145" s="16"/>
      <c r="U145" s="60">
        <f t="shared" si="84"/>
        <v>1</v>
      </c>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7"/>
      <c r="BY145" s="18"/>
      <c r="BZ145" s="17"/>
      <c r="CA145" s="18"/>
      <c r="CB145" s="17"/>
      <c r="CC145" s="18"/>
      <c r="CD145" s="17"/>
      <c r="CE145" s="17"/>
    </row>
    <row r="146" spans="1:84" s="2" customFormat="1" ht="45" hidden="1">
      <c r="A146" s="15">
        <v>126</v>
      </c>
      <c r="B146" s="128">
        <v>126</v>
      </c>
      <c r="C146" s="72" t="s">
        <v>271</v>
      </c>
      <c r="D146" s="71" t="s">
        <v>11</v>
      </c>
      <c r="E146" s="72" t="s">
        <v>272</v>
      </c>
      <c r="F146" s="71" t="s">
        <v>14</v>
      </c>
      <c r="G146" s="72" t="s">
        <v>273</v>
      </c>
      <c r="H146" s="115" t="s">
        <v>276</v>
      </c>
      <c r="I146" s="73" t="s">
        <v>137</v>
      </c>
      <c r="J146" s="9" t="s">
        <v>22</v>
      </c>
      <c r="K146" s="16"/>
      <c r="L146" s="16"/>
      <c r="M146" s="41" t="s">
        <v>13</v>
      </c>
      <c r="N146" s="74"/>
      <c r="O146" s="16"/>
      <c r="P146" s="74"/>
      <c r="Q146" s="17"/>
      <c r="R146" s="17"/>
      <c r="S146" s="16"/>
      <c r="T146" s="16"/>
      <c r="U146" s="60">
        <f t="shared" si="84"/>
        <v>1</v>
      </c>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7"/>
      <c r="BY146" s="18"/>
      <c r="BZ146" s="17"/>
      <c r="CA146" s="18"/>
      <c r="CB146" s="17"/>
      <c r="CC146" s="18"/>
      <c r="CD146" s="17"/>
      <c r="CE146" s="17"/>
    </row>
    <row r="147" spans="1:84" s="2" customFormat="1" ht="45" hidden="1">
      <c r="A147" s="15">
        <v>127</v>
      </c>
      <c r="B147" s="128">
        <v>127</v>
      </c>
      <c r="C147" s="72" t="s">
        <v>271</v>
      </c>
      <c r="D147" s="71" t="s">
        <v>11</v>
      </c>
      <c r="E147" s="72" t="s">
        <v>272</v>
      </c>
      <c r="F147" s="71" t="s">
        <v>14</v>
      </c>
      <c r="G147" s="72" t="s">
        <v>274</v>
      </c>
      <c r="H147" s="115" t="s">
        <v>557</v>
      </c>
      <c r="I147" s="73" t="s">
        <v>137</v>
      </c>
      <c r="J147" s="9" t="s">
        <v>22</v>
      </c>
      <c r="K147" s="16"/>
      <c r="L147" s="16"/>
      <c r="M147" s="17"/>
      <c r="N147" s="74"/>
      <c r="O147" s="16" t="s">
        <v>13</v>
      </c>
      <c r="P147" s="74"/>
      <c r="Q147" s="17"/>
      <c r="R147" s="17"/>
      <c r="S147" s="16"/>
      <c r="T147" s="16"/>
      <c r="U147" s="60">
        <f t="shared" si="84"/>
        <v>1</v>
      </c>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7"/>
      <c r="BY147" s="18"/>
      <c r="BZ147" s="17"/>
      <c r="CA147" s="18"/>
      <c r="CB147" s="17"/>
      <c r="CC147" s="18"/>
      <c r="CD147" s="17"/>
      <c r="CE147" s="17"/>
    </row>
    <row r="148" spans="1:84" s="2" customFormat="1" ht="45" hidden="1">
      <c r="A148" s="15">
        <v>128</v>
      </c>
      <c r="B148" s="128">
        <v>128</v>
      </c>
      <c r="C148" s="72" t="s">
        <v>271</v>
      </c>
      <c r="D148" s="71" t="s">
        <v>11</v>
      </c>
      <c r="E148" s="72" t="s">
        <v>272</v>
      </c>
      <c r="F148" s="71" t="s">
        <v>14</v>
      </c>
      <c r="G148" s="72" t="s">
        <v>275</v>
      </c>
      <c r="H148" s="115" t="s">
        <v>277</v>
      </c>
      <c r="I148" s="73" t="s">
        <v>137</v>
      </c>
      <c r="J148" s="9" t="s">
        <v>22</v>
      </c>
      <c r="K148" s="16"/>
      <c r="L148" s="16"/>
      <c r="M148" s="17"/>
      <c r="N148" s="74"/>
      <c r="O148" s="16"/>
      <c r="P148" s="74"/>
      <c r="Q148" s="41" t="s">
        <v>13</v>
      </c>
      <c r="R148" s="17"/>
      <c r="S148" s="16"/>
      <c r="T148" s="16"/>
      <c r="U148" s="60">
        <f t="shared" si="84"/>
        <v>1</v>
      </c>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7"/>
      <c r="BY148" s="18"/>
      <c r="BZ148" s="17"/>
      <c r="CA148" s="18"/>
      <c r="CB148" s="17"/>
      <c r="CC148" s="18"/>
      <c r="CD148" s="17"/>
      <c r="CE148" s="17"/>
    </row>
    <row r="149" spans="1:84" s="149" customFormat="1">
      <c r="A149" s="147">
        <v>129</v>
      </c>
      <c r="B149" s="128">
        <v>129</v>
      </c>
      <c r="C149" s="279" t="s">
        <v>146</v>
      </c>
      <c r="D149" s="282"/>
      <c r="E149" s="283"/>
      <c r="F149" s="5" t="s">
        <v>176</v>
      </c>
      <c r="G149" s="152" t="s">
        <v>176</v>
      </c>
      <c r="H149" s="152" t="s">
        <v>176</v>
      </c>
      <c r="I149" s="5" t="s">
        <v>176</v>
      </c>
      <c r="J149" s="5" t="s">
        <v>176</v>
      </c>
      <c r="K149" s="152" t="s">
        <v>176</v>
      </c>
      <c r="L149" s="5" t="s">
        <v>176</v>
      </c>
      <c r="M149" s="5" t="s">
        <v>176</v>
      </c>
      <c r="N149" s="5" t="s">
        <v>176</v>
      </c>
      <c r="O149" s="5" t="s">
        <v>176</v>
      </c>
      <c r="P149" s="5" t="s">
        <v>176</v>
      </c>
      <c r="Q149" s="5" t="s">
        <v>176</v>
      </c>
      <c r="R149" s="5"/>
      <c r="S149" s="5" t="s">
        <v>176</v>
      </c>
      <c r="T149" s="5" t="s">
        <v>176</v>
      </c>
      <c r="U149" s="5" t="s">
        <v>176</v>
      </c>
      <c r="V149" s="152" t="s">
        <v>176</v>
      </c>
      <c r="W149" s="152" t="s">
        <v>176</v>
      </c>
      <c r="X149" s="152" t="s">
        <v>176</v>
      </c>
      <c r="Y149" s="152" t="s">
        <v>176</v>
      </c>
      <c r="Z149" s="5" t="s">
        <v>176</v>
      </c>
      <c r="AA149" s="5" t="s">
        <v>176</v>
      </c>
      <c r="AB149" s="5" t="s">
        <v>176</v>
      </c>
      <c r="AC149" s="5" t="s">
        <v>176</v>
      </c>
      <c r="AD149" s="5" t="s">
        <v>176</v>
      </c>
      <c r="AE149" s="5" t="s">
        <v>176</v>
      </c>
      <c r="AF149" s="5" t="s">
        <v>176</v>
      </c>
      <c r="AG149" s="5" t="s">
        <v>176</v>
      </c>
      <c r="AH149" s="5" t="s">
        <v>176</v>
      </c>
      <c r="AI149" s="5" t="s">
        <v>176</v>
      </c>
      <c r="AJ149" s="5" t="s">
        <v>176</v>
      </c>
      <c r="AK149" s="5" t="s">
        <v>176</v>
      </c>
      <c r="AL149" s="5" t="s">
        <v>176</v>
      </c>
      <c r="AM149" s="5"/>
      <c r="AN149" s="5"/>
      <c r="AO149" s="5" t="s">
        <v>176</v>
      </c>
      <c r="AP149" s="5" t="s">
        <v>176</v>
      </c>
      <c r="AQ149" s="5" t="s">
        <v>176</v>
      </c>
      <c r="AR149" s="5" t="s">
        <v>176</v>
      </c>
      <c r="AS149" s="5" t="s">
        <v>176</v>
      </c>
      <c r="AT149" s="5" t="s">
        <v>176</v>
      </c>
      <c r="AU149" s="5" t="s">
        <v>176</v>
      </c>
      <c r="AV149" s="5" t="s">
        <v>176</v>
      </c>
      <c r="AW149" s="5" t="s">
        <v>176</v>
      </c>
      <c r="AX149" s="5"/>
      <c r="AY149" s="5"/>
      <c r="AZ149" s="5" t="s">
        <v>176</v>
      </c>
      <c r="BA149" s="5"/>
      <c r="BB149" s="5" t="s">
        <v>176</v>
      </c>
      <c r="BC149" s="5"/>
      <c r="BD149" s="5" t="s">
        <v>176</v>
      </c>
      <c r="BE149" s="5" t="s">
        <v>176</v>
      </c>
      <c r="BF149" s="5" t="s">
        <v>176</v>
      </c>
      <c r="BG149" s="5" t="s">
        <v>176</v>
      </c>
      <c r="BH149" s="5" t="s">
        <v>176</v>
      </c>
      <c r="BI149" s="5" t="s">
        <v>176</v>
      </c>
      <c r="BJ149" s="5" t="s">
        <v>176</v>
      </c>
      <c r="BK149" s="5" t="s">
        <v>176</v>
      </c>
      <c r="BL149" s="5" t="s">
        <v>176</v>
      </c>
      <c r="BM149" s="5"/>
      <c r="BN149" s="5"/>
      <c r="BO149" s="5"/>
      <c r="BP149" s="5"/>
      <c r="BQ149" s="5" t="s">
        <v>176</v>
      </c>
      <c r="BR149" s="5" t="s">
        <v>176</v>
      </c>
      <c r="BS149" s="5" t="s">
        <v>176</v>
      </c>
      <c r="BT149" s="5" t="s">
        <v>176</v>
      </c>
      <c r="BU149" s="5" t="s">
        <v>176</v>
      </c>
      <c r="BV149" s="5" t="s">
        <v>176</v>
      </c>
      <c r="BW149" s="5" t="s">
        <v>176</v>
      </c>
      <c r="BX149" s="5" t="s">
        <v>176</v>
      </c>
      <c r="BY149" s="5" t="s">
        <v>176</v>
      </c>
      <c r="BZ149" s="5" t="s">
        <v>176</v>
      </c>
      <c r="CA149" s="5" t="s">
        <v>176</v>
      </c>
      <c r="CB149" s="5" t="s">
        <v>176</v>
      </c>
      <c r="CC149" s="5" t="s">
        <v>176</v>
      </c>
      <c r="CD149" s="5" t="s">
        <v>176</v>
      </c>
      <c r="CE149" s="5" t="s">
        <v>176</v>
      </c>
      <c r="CF149" s="2"/>
    </row>
    <row r="150" spans="1:84" s="2" customFormat="1" ht="42.75" hidden="1" customHeight="1">
      <c r="A150" s="15">
        <v>130</v>
      </c>
      <c r="B150" s="128">
        <v>130</v>
      </c>
      <c r="C150" s="20" t="s">
        <v>58</v>
      </c>
      <c r="D150" s="8" t="s">
        <v>11</v>
      </c>
      <c r="E150" s="20" t="s">
        <v>56</v>
      </c>
      <c r="F150" s="8" t="s">
        <v>14</v>
      </c>
      <c r="G150" s="16" t="s">
        <v>56</v>
      </c>
      <c r="H150" s="19" t="s">
        <v>145</v>
      </c>
      <c r="I150" s="16" t="s">
        <v>137</v>
      </c>
      <c r="J150" s="9" t="s">
        <v>22</v>
      </c>
      <c r="K150" s="16"/>
      <c r="L150" s="16"/>
      <c r="M150" s="16"/>
      <c r="N150" s="73"/>
      <c r="O150" s="16"/>
      <c r="P150" s="73"/>
      <c r="Q150" s="16" t="s">
        <v>13</v>
      </c>
      <c r="R150" s="16"/>
      <c r="S150" s="16"/>
      <c r="T150" s="16"/>
      <c r="U150" s="60">
        <f t="shared" si="84"/>
        <v>1</v>
      </c>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v>2</v>
      </c>
      <c r="BF150" s="16">
        <v>2</v>
      </c>
      <c r="BG150" s="16">
        <v>2</v>
      </c>
      <c r="BH150" s="16">
        <v>2</v>
      </c>
      <c r="BI150" s="16">
        <v>2</v>
      </c>
      <c r="BJ150" s="16">
        <v>2</v>
      </c>
      <c r="BK150" s="16">
        <v>1</v>
      </c>
      <c r="BL150" s="16">
        <v>2</v>
      </c>
      <c r="BM150" s="16"/>
      <c r="BN150" s="16"/>
      <c r="BO150" s="16"/>
      <c r="BP150" s="16"/>
      <c r="BQ150" s="16">
        <v>2</v>
      </c>
      <c r="BR150" s="16">
        <v>2</v>
      </c>
      <c r="BS150" s="16">
        <v>2</v>
      </c>
      <c r="BT150" s="16">
        <v>2</v>
      </c>
      <c r="BU150" s="16">
        <v>2</v>
      </c>
      <c r="BV150" s="16">
        <v>1</v>
      </c>
      <c r="BW150" s="16">
        <v>1</v>
      </c>
      <c r="BX150" s="17">
        <f>COUNTIF($BE150:$BW150,2)</f>
        <v>12</v>
      </c>
      <c r="BY150" s="18">
        <f>BX150/COUNTA($BE150:$BW150)</f>
        <v>0.8</v>
      </c>
      <c r="BZ150" s="17">
        <f>COUNTIF($BE150:$BW150,1)</f>
        <v>3</v>
      </c>
      <c r="CA150" s="18">
        <f>BZ150/COUNTA($BE150:$BW150)</f>
        <v>0.2</v>
      </c>
      <c r="CB150" s="17">
        <f>COUNTIF($BE150:$BW150,0)</f>
        <v>0</v>
      </c>
      <c r="CC150" s="18">
        <f>CB150/COUNTA($BE150:$BW150)</f>
        <v>0</v>
      </c>
      <c r="CD150" s="17">
        <f>(((BX150*2)+(BZ150*1)+(CB150*0)))/COUNTA($BE150:$BW150)</f>
        <v>1.8</v>
      </c>
      <c r="CE150" s="17" t="str">
        <f>IF(CD150&gt;=1.6,"Đạt mục tiêu",IF(CD150&gt;=1,"Cần cố gắng","Chưa đạt"))</f>
        <v>Đạt mục tiêu</v>
      </c>
    </row>
    <row r="151" spans="1:84" s="2" customFormat="1" ht="66.75" hidden="1" customHeight="1">
      <c r="A151" s="15">
        <v>131</v>
      </c>
      <c r="B151" s="128">
        <v>131</v>
      </c>
      <c r="C151" s="72" t="s">
        <v>205</v>
      </c>
      <c r="D151" s="71" t="s">
        <v>14</v>
      </c>
      <c r="E151" s="72" t="s">
        <v>206</v>
      </c>
      <c r="F151" s="71" t="s">
        <v>14</v>
      </c>
      <c r="G151" s="72" t="s">
        <v>278</v>
      </c>
      <c r="H151" s="19" t="s">
        <v>279</v>
      </c>
      <c r="I151" s="16" t="s">
        <v>137</v>
      </c>
      <c r="J151" s="9" t="s">
        <v>22</v>
      </c>
      <c r="K151" s="16"/>
      <c r="L151" s="16"/>
      <c r="M151" s="16"/>
      <c r="N151" s="73"/>
      <c r="O151" s="16"/>
      <c r="P151" s="73"/>
      <c r="Q151" s="16"/>
      <c r="R151" s="16"/>
      <c r="S151" s="16" t="s">
        <v>13</v>
      </c>
      <c r="T151" s="16"/>
      <c r="U151" s="60">
        <f t="shared" si="84"/>
        <v>1</v>
      </c>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7"/>
      <c r="BY151" s="18"/>
      <c r="BZ151" s="17"/>
      <c r="CA151" s="18"/>
      <c r="CB151" s="17"/>
      <c r="CC151" s="18"/>
      <c r="CD151" s="17"/>
      <c r="CE151" s="17"/>
    </row>
    <row r="152" spans="1:84" s="2" customFormat="1" ht="66.75" hidden="1" customHeight="1">
      <c r="A152" s="15">
        <v>132</v>
      </c>
      <c r="B152" s="128">
        <v>132</v>
      </c>
      <c r="C152" s="72" t="s">
        <v>207</v>
      </c>
      <c r="D152" s="71" t="s">
        <v>14</v>
      </c>
      <c r="E152" s="72" t="s">
        <v>208</v>
      </c>
      <c r="F152" s="71" t="s">
        <v>14</v>
      </c>
      <c r="G152" s="72" t="s">
        <v>280</v>
      </c>
      <c r="H152" s="19" t="s">
        <v>281</v>
      </c>
      <c r="I152" s="16" t="s">
        <v>137</v>
      </c>
      <c r="J152" s="9" t="s">
        <v>22</v>
      </c>
      <c r="K152" s="16"/>
      <c r="L152" s="16"/>
      <c r="M152" s="16"/>
      <c r="N152" s="73"/>
      <c r="O152" s="16"/>
      <c r="P152" s="73"/>
      <c r="Q152" s="16"/>
      <c r="R152" s="16"/>
      <c r="S152" s="16"/>
      <c r="T152" s="16" t="s">
        <v>13</v>
      </c>
      <c r="U152" s="60">
        <f t="shared" si="84"/>
        <v>1</v>
      </c>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7"/>
      <c r="BY152" s="18"/>
      <c r="BZ152" s="17"/>
      <c r="CA152" s="18"/>
      <c r="CB152" s="17"/>
      <c r="CC152" s="18"/>
      <c r="CD152" s="17"/>
      <c r="CE152" s="17"/>
    </row>
    <row r="153" spans="1:84" s="2" customFormat="1" ht="93" hidden="1" customHeight="1">
      <c r="A153" s="15">
        <v>133</v>
      </c>
      <c r="B153" s="128">
        <v>133</v>
      </c>
      <c r="C153" s="72" t="s">
        <v>209</v>
      </c>
      <c r="D153" s="71" t="s">
        <v>14</v>
      </c>
      <c r="E153" s="72" t="s">
        <v>210</v>
      </c>
      <c r="F153" s="71" t="s">
        <v>14</v>
      </c>
      <c r="G153" s="72" t="s">
        <v>282</v>
      </c>
      <c r="H153" s="19" t="s">
        <v>286</v>
      </c>
      <c r="I153" s="16" t="s">
        <v>137</v>
      </c>
      <c r="J153" s="9" t="s">
        <v>22</v>
      </c>
      <c r="K153" s="16"/>
      <c r="L153" s="16"/>
      <c r="M153" s="16"/>
      <c r="N153" s="73" t="s">
        <v>13</v>
      </c>
      <c r="O153" s="16"/>
      <c r="P153" s="73"/>
      <c r="Q153" s="16"/>
      <c r="R153" s="16"/>
      <c r="S153" s="16"/>
      <c r="T153" s="16"/>
      <c r="U153" s="60">
        <f t="shared" si="84"/>
        <v>1</v>
      </c>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7"/>
      <c r="BY153" s="18"/>
      <c r="BZ153" s="17"/>
      <c r="CA153" s="18"/>
      <c r="CB153" s="17"/>
      <c r="CC153" s="18"/>
      <c r="CD153" s="17"/>
      <c r="CE153" s="17"/>
    </row>
    <row r="154" spans="1:84" s="2" customFormat="1" ht="72.75" hidden="1" customHeight="1">
      <c r="A154" s="15">
        <v>134</v>
      </c>
      <c r="B154" s="128">
        <v>134</v>
      </c>
      <c r="C154" s="72" t="s">
        <v>209</v>
      </c>
      <c r="D154" s="71" t="s">
        <v>14</v>
      </c>
      <c r="E154" s="72" t="s">
        <v>210</v>
      </c>
      <c r="F154" s="71" t="s">
        <v>14</v>
      </c>
      <c r="G154" s="72" t="s">
        <v>284</v>
      </c>
      <c r="H154" s="19" t="s">
        <v>287</v>
      </c>
      <c r="I154" s="16" t="s">
        <v>137</v>
      </c>
      <c r="J154" s="9" t="s">
        <v>22</v>
      </c>
      <c r="K154" s="16"/>
      <c r="L154" s="16"/>
      <c r="M154" s="16"/>
      <c r="N154" s="73"/>
      <c r="O154" s="16" t="s">
        <v>13</v>
      </c>
      <c r="P154" s="73"/>
      <c r="Q154" s="16"/>
      <c r="R154" s="16"/>
      <c r="S154" s="16"/>
      <c r="T154" s="16"/>
      <c r="U154" s="60">
        <f t="shared" si="84"/>
        <v>1</v>
      </c>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7"/>
      <c r="BY154" s="18"/>
      <c r="BZ154" s="17"/>
      <c r="CA154" s="18"/>
      <c r="CB154" s="17"/>
      <c r="CC154" s="18"/>
      <c r="CD154" s="17"/>
      <c r="CE154" s="17"/>
    </row>
    <row r="155" spans="1:84" s="2" customFormat="1" ht="84.75" hidden="1" customHeight="1">
      <c r="A155" s="15">
        <v>135</v>
      </c>
      <c r="B155" s="128">
        <v>135</v>
      </c>
      <c r="C155" s="72" t="s">
        <v>209</v>
      </c>
      <c r="D155" s="71" t="s">
        <v>14</v>
      </c>
      <c r="E155" s="72" t="s">
        <v>210</v>
      </c>
      <c r="F155" s="71" t="s">
        <v>14</v>
      </c>
      <c r="G155" s="72" t="s">
        <v>285</v>
      </c>
      <c r="H155" s="19" t="s">
        <v>288</v>
      </c>
      <c r="I155" s="16" t="s">
        <v>137</v>
      </c>
      <c r="J155" s="9" t="s">
        <v>22</v>
      </c>
      <c r="K155" s="16"/>
      <c r="L155" s="16"/>
      <c r="M155" s="16"/>
      <c r="N155" s="73"/>
      <c r="O155" s="16"/>
      <c r="P155" s="73"/>
      <c r="Q155" s="16"/>
      <c r="R155" s="16"/>
      <c r="S155" s="16"/>
      <c r="T155" s="16" t="s">
        <v>13</v>
      </c>
      <c r="U155" s="60">
        <f t="shared" si="84"/>
        <v>1</v>
      </c>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7"/>
      <c r="BY155" s="18"/>
      <c r="BZ155" s="17"/>
      <c r="CA155" s="18"/>
      <c r="CB155" s="17"/>
      <c r="CC155" s="18"/>
      <c r="CD155" s="17"/>
      <c r="CE155" s="17"/>
    </row>
    <row r="156" spans="1:84" s="2" customFormat="1" ht="66.75" hidden="1" customHeight="1">
      <c r="A156" s="15">
        <v>136</v>
      </c>
      <c r="B156" s="128">
        <v>136</v>
      </c>
      <c r="C156" s="72" t="s">
        <v>211</v>
      </c>
      <c r="D156" s="71" t="s">
        <v>14</v>
      </c>
      <c r="E156" s="72" t="s">
        <v>212</v>
      </c>
      <c r="F156" s="71" t="s">
        <v>14</v>
      </c>
      <c r="G156" s="72" t="s">
        <v>289</v>
      </c>
      <c r="H156" s="19" t="s">
        <v>290</v>
      </c>
      <c r="I156" s="16" t="s">
        <v>137</v>
      </c>
      <c r="J156" s="9" t="s">
        <v>22</v>
      </c>
      <c r="K156" s="16"/>
      <c r="L156" s="16"/>
      <c r="M156" s="16"/>
      <c r="N156" s="73"/>
      <c r="O156" s="16"/>
      <c r="P156" s="73"/>
      <c r="Q156" s="16"/>
      <c r="R156" s="16"/>
      <c r="S156" s="16" t="s">
        <v>13</v>
      </c>
      <c r="T156" s="16"/>
      <c r="U156" s="60">
        <f t="shared" si="84"/>
        <v>1</v>
      </c>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7"/>
      <c r="BY156" s="18"/>
      <c r="BZ156" s="17"/>
      <c r="CA156" s="18"/>
      <c r="CB156" s="17"/>
      <c r="CC156" s="18"/>
      <c r="CD156" s="17"/>
      <c r="CE156" s="17"/>
    </row>
    <row r="157" spans="1:84" ht="74.25" customHeight="1">
      <c r="A157" s="187">
        <v>137</v>
      </c>
      <c r="B157" s="128">
        <v>137</v>
      </c>
      <c r="C157" s="154" t="s">
        <v>291</v>
      </c>
      <c r="D157" s="71" t="s">
        <v>11</v>
      </c>
      <c r="E157" s="72" t="s">
        <v>297</v>
      </c>
      <c r="F157" s="71" t="s">
        <v>14</v>
      </c>
      <c r="G157" s="161" t="s">
        <v>296</v>
      </c>
      <c r="H157" s="163" t="s">
        <v>705</v>
      </c>
      <c r="I157" s="16" t="s">
        <v>137</v>
      </c>
      <c r="J157" s="9" t="s">
        <v>22</v>
      </c>
      <c r="K157" s="164" t="s">
        <v>13</v>
      </c>
      <c r="L157" s="16"/>
      <c r="M157" s="16"/>
      <c r="N157" s="73"/>
      <c r="O157" s="16"/>
      <c r="P157" s="73"/>
      <c r="Q157" s="16"/>
      <c r="R157" s="16"/>
      <c r="S157" s="16"/>
      <c r="T157" s="16"/>
      <c r="U157" s="60">
        <f t="shared" si="84"/>
        <v>1</v>
      </c>
      <c r="V157" s="158" t="s">
        <v>567</v>
      </c>
      <c r="W157" s="162" t="s">
        <v>565</v>
      </c>
      <c r="X157" s="162" t="s">
        <v>568</v>
      </c>
      <c r="Y157" s="162" t="s">
        <v>568</v>
      </c>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v>2</v>
      </c>
      <c r="BF157" s="16">
        <v>2</v>
      </c>
      <c r="BG157" s="16">
        <v>2</v>
      </c>
      <c r="BH157" s="16">
        <v>2</v>
      </c>
      <c r="BI157" s="16">
        <v>2</v>
      </c>
      <c r="BJ157" s="16">
        <v>2</v>
      </c>
      <c r="BK157" s="16">
        <v>2</v>
      </c>
      <c r="BL157" s="16">
        <v>2</v>
      </c>
      <c r="BM157" s="16">
        <v>2</v>
      </c>
      <c r="BN157" s="16">
        <v>2</v>
      </c>
      <c r="BO157" s="16">
        <v>2</v>
      </c>
      <c r="BP157" s="16">
        <v>2</v>
      </c>
      <c r="BQ157" s="16">
        <v>2</v>
      </c>
      <c r="BR157" s="16">
        <v>2</v>
      </c>
      <c r="BS157" s="16">
        <v>1</v>
      </c>
      <c r="BT157" s="16">
        <v>2</v>
      </c>
      <c r="BU157" s="16">
        <v>2</v>
      </c>
      <c r="BV157" s="16">
        <v>1</v>
      </c>
      <c r="BW157" s="16">
        <v>1</v>
      </c>
      <c r="BX157" s="74">
        <f>COUNTIF($BE157:$BW157,2)</f>
        <v>16</v>
      </c>
      <c r="BY157" s="75">
        <f>BX157/COUNTA($BE157:$BW157)</f>
        <v>0.84210526315789469</v>
      </c>
      <c r="BZ157" s="74">
        <f>COUNTIF($BE157:$BW157,1)</f>
        <v>3</v>
      </c>
      <c r="CA157" s="75">
        <f>BZ157/COUNTA($BE157:$BW157)</f>
        <v>0.15789473684210525</v>
      </c>
      <c r="CB157" s="74">
        <f>COUNTIF($BE157:$BW157,0)</f>
        <v>0</v>
      </c>
      <c r="CC157" s="75">
        <f>CB157/COUNTA($BE157:$BW157)</f>
        <v>0</v>
      </c>
      <c r="CD157" s="74">
        <f>(((BX157*2)+(BZ157*1)+(CB157*0)))/COUNTA($BE157:$BW157)</f>
        <v>1.8421052631578947</v>
      </c>
      <c r="CE157" s="196" t="str">
        <f>IF(CD157&gt;=1.6,"Đạt mục tiêu",IF(CD157&gt;=1,"Cần cố gắng","Chưa đạt"))</f>
        <v>Đạt mục tiêu</v>
      </c>
    </row>
    <row r="158" spans="1:84" s="2" customFormat="1" ht="55.5" hidden="1" customHeight="1">
      <c r="A158" s="15"/>
      <c r="B158" s="128"/>
      <c r="C158" s="20" t="s">
        <v>291</v>
      </c>
      <c r="D158" s="71"/>
      <c r="E158" s="72"/>
      <c r="F158" s="71"/>
      <c r="G158" s="72"/>
      <c r="H158" s="19" t="s">
        <v>643</v>
      </c>
      <c r="I158" s="16"/>
      <c r="J158" s="9"/>
      <c r="K158" s="17"/>
      <c r="L158" s="16"/>
      <c r="M158" s="16"/>
      <c r="N158" s="73"/>
      <c r="O158" s="16"/>
      <c r="P158" s="73"/>
      <c r="Q158" s="16"/>
      <c r="R158" s="17" t="s">
        <v>13</v>
      </c>
      <c r="S158" s="16"/>
      <c r="T158" s="16"/>
      <c r="U158" s="60"/>
      <c r="V158" s="6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7"/>
      <c r="BY158" s="18"/>
      <c r="BZ158" s="17"/>
      <c r="CA158" s="18"/>
      <c r="CB158" s="17"/>
      <c r="CC158" s="18"/>
      <c r="CD158" s="17"/>
      <c r="CE158" s="17"/>
    </row>
    <row r="159" spans="1:84" s="2" customFormat="1" ht="55.5" hidden="1" customHeight="1">
      <c r="A159" s="15">
        <v>138</v>
      </c>
      <c r="B159" s="128">
        <v>138</v>
      </c>
      <c r="C159" s="20" t="s">
        <v>291</v>
      </c>
      <c r="D159" s="71" t="s">
        <v>11</v>
      </c>
      <c r="E159" s="72" t="s">
        <v>297</v>
      </c>
      <c r="F159" s="71" t="s">
        <v>14</v>
      </c>
      <c r="G159" s="72" t="s">
        <v>298</v>
      </c>
      <c r="H159" s="19" t="s">
        <v>609</v>
      </c>
      <c r="I159" s="16" t="s">
        <v>137</v>
      </c>
      <c r="J159" s="9" t="s">
        <v>22</v>
      </c>
      <c r="K159" s="16"/>
      <c r="L159" s="17" t="s">
        <v>13</v>
      </c>
      <c r="M159" s="16"/>
      <c r="N159" s="73"/>
      <c r="O159" s="16"/>
      <c r="P159" s="73"/>
      <c r="Q159" s="16"/>
      <c r="R159" s="16"/>
      <c r="S159" s="16"/>
      <c r="T159" s="16"/>
      <c r="U159" s="60">
        <f t="shared" si="84"/>
        <v>1</v>
      </c>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7"/>
      <c r="BY159" s="18"/>
      <c r="BZ159" s="17"/>
      <c r="CA159" s="18"/>
      <c r="CB159" s="17"/>
      <c r="CC159" s="18"/>
      <c r="CD159" s="17"/>
      <c r="CE159" s="17"/>
    </row>
    <row r="160" spans="1:84" s="2" customFormat="1" ht="55.5" hidden="1" customHeight="1">
      <c r="A160" s="15">
        <v>139</v>
      </c>
      <c r="B160" s="128">
        <v>139</v>
      </c>
      <c r="C160" s="20" t="s">
        <v>291</v>
      </c>
      <c r="D160" s="71" t="s">
        <v>11</v>
      </c>
      <c r="E160" s="72" t="s">
        <v>297</v>
      </c>
      <c r="F160" s="71" t="s">
        <v>14</v>
      </c>
      <c r="G160" s="72" t="s">
        <v>292</v>
      </c>
      <c r="H160" s="19" t="s">
        <v>615</v>
      </c>
      <c r="I160" s="16" t="s">
        <v>137</v>
      </c>
      <c r="J160" s="9" t="s">
        <v>22</v>
      </c>
      <c r="K160" s="16"/>
      <c r="L160" s="16"/>
      <c r="M160" s="17" t="s">
        <v>13</v>
      </c>
      <c r="N160" s="73"/>
      <c r="O160" s="16"/>
      <c r="P160" s="73"/>
      <c r="Q160" s="16"/>
      <c r="R160" s="16"/>
      <c r="S160" s="16"/>
      <c r="T160" s="16"/>
      <c r="U160" s="60">
        <f t="shared" si="84"/>
        <v>1</v>
      </c>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7"/>
      <c r="BY160" s="18"/>
      <c r="BZ160" s="17"/>
      <c r="CA160" s="18"/>
      <c r="CB160" s="17"/>
      <c r="CC160" s="18"/>
      <c r="CD160" s="17"/>
      <c r="CE160" s="17"/>
    </row>
    <row r="161" spans="1:84" s="2" customFormat="1" ht="55.5" hidden="1" customHeight="1">
      <c r="A161" s="15">
        <v>140</v>
      </c>
      <c r="B161" s="128">
        <v>140</v>
      </c>
      <c r="C161" s="20" t="s">
        <v>291</v>
      </c>
      <c r="D161" s="71" t="s">
        <v>11</v>
      </c>
      <c r="E161" s="72" t="s">
        <v>297</v>
      </c>
      <c r="F161" s="71" t="s">
        <v>14</v>
      </c>
      <c r="G161" s="72" t="s">
        <v>299</v>
      </c>
      <c r="H161" s="19" t="s">
        <v>558</v>
      </c>
      <c r="I161" s="16" t="s">
        <v>137</v>
      </c>
      <c r="J161" s="9" t="s">
        <v>22</v>
      </c>
      <c r="K161" s="16"/>
      <c r="L161" s="16"/>
      <c r="M161" s="16"/>
      <c r="N161" s="74" t="s">
        <v>13</v>
      </c>
      <c r="O161" s="16"/>
      <c r="P161" s="73"/>
      <c r="Q161" s="16"/>
      <c r="R161" s="16"/>
      <c r="S161" s="16"/>
      <c r="T161" s="16"/>
      <c r="U161" s="60">
        <f t="shared" si="84"/>
        <v>1</v>
      </c>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7"/>
      <c r="BY161" s="18"/>
      <c r="BZ161" s="17"/>
      <c r="CA161" s="18"/>
      <c r="CB161" s="17"/>
      <c r="CC161" s="18"/>
      <c r="CD161" s="17"/>
      <c r="CE161" s="17"/>
    </row>
    <row r="162" spans="1:84" s="2" customFormat="1" ht="55.5" hidden="1" customHeight="1">
      <c r="A162" s="15">
        <v>141</v>
      </c>
      <c r="B162" s="128">
        <v>141</v>
      </c>
      <c r="C162" s="20" t="s">
        <v>291</v>
      </c>
      <c r="D162" s="71" t="s">
        <v>11</v>
      </c>
      <c r="E162" s="72" t="s">
        <v>297</v>
      </c>
      <c r="F162" s="71" t="s">
        <v>14</v>
      </c>
      <c r="G162" s="72" t="s">
        <v>293</v>
      </c>
      <c r="H162" s="19" t="s">
        <v>622</v>
      </c>
      <c r="I162" s="16" t="s">
        <v>137</v>
      </c>
      <c r="J162" s="9" t="s">
        <v>22</v>
      </c>
      <c r="K162" s="16"/>
      <c r="L162" s="16"/>
      <c r="M162" s="16"/>
      <c r="N162" s="74"/>
      <c r="O162" s="17" t="s">
        <v>13</v>
      </c>
      <c r="P162" s="73"/>
      <c r="Q162" s="16"/>
      <c r="R162" s="16"/>
      <c r="S162" s="16"/>
      <c r="T162" s="16"/>
      <c r="U162" s="60">
        <f t="shared" si="84"/>
        <v>1</v>
      </c>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v>2</v>
      </c>
      <c r="BF162" s="16">
        <v>1</v>
      </c>
      <c r="BG162" s="16">
        <v>1</v>
      </c>
      <c r="BH162" s="16">
        <v>2</v>
      </c>
      <c r="BI162" s="16">
        <v>2</v>
      </c>
      <c r="BJ162" s="16">
        <v>2</v>
      </c>
      <c r="BK162" s="16">
        <v>2</v>
      </c>
      <c r="BL162" s="16">
        <v>2</v>
      </c>
      <c r="BM162" s="16"/>
      <c r="BN162" s="16"/>
      <c r="BO162" s="16"/>
      <c r="BP162" s="16"/>
      <c r="BQ162" s="16">
        <v>2</v>
      </c>
      <c r="BR162" s="16">
        <v>2</v>
      </c>
      <c r="BS162" s="16">
        <v>2</v>
      </c>
      <c r="BT162" s="16">
        <v>2</v>
      </c>
      <c r="BU162" s="16">
        <v>2</v>
      </c>
      <c r="BV162" s="16">
        <v>1</v>
      </c>
      <c r="BW162" s="16">
        <v>1</v>
      </c>
      <c r="BX162" s="17">
        <f>COUNTIF($BE162:$BW162,2)</f>
        <v>11</v>
      </c>
      <c r="BY162" s="18">
        <f>BX162/COUNTA($BE162:$BW162)</f>
        <v>0.73333333333333328</v>
      </c>
      <c r="BZ162" s="17">
        <f>COUNTIF($BE162:$BW162,1)</f>
        <v>4</v>
      </c>
      <c r="CA162" s="18">
        <f>BZ162/COUNTA($BE162:$BW162)</f>
        <v>0.26666666666666666</v>
      </c>
      <c r="CB162" s="17">
        <f>COUNTIF($BE162:$BW162,0)</f>
        <v>0</v>
      </c>
      <c r="CC162" s="18">
        <f>CB162/COUNTA($BE162:$BW162)</f>
        <v>0</v>
      </c>
      <c r="CD162" s="17">
        <f>(((BX162*2)+(BZ162*1)+(CB162*0)))/COUNTA($BE162:$BW162)</f>
        <v>1.7333333333333334</v>
      </c>
      <c r="CE162" s="17" t="str">
        <f>IF(CD162&gt;=1.6,"Đạt mục tiêu",IF(CD162&gt;=1,"Cần cố gắng","Chưa đạt"))</f>
        <v>Đạt mục tiêu</v>
      </c>
    </row>
    <row r="163" spans="1:84" s="2" customFormat="1" ht="62.25" hidden="1" customHeight="1">
      <c r="A163" s="15">
        <v>142</v>
      </c>
      <c r="B163" s="128">
        <v>142</v>
      </c>
      <c r="C163" s="20" t="s">
        <v>291</v>
      </c>
      <c r="D163" s="71" t="s">
        <v>11</v>
      </c>
      <c r="E163" s="72" t="s">
        <v>297</v>
      </c>
      <c r="F163" s="71" t="s">
        <v>14</v>
      </c>
      <c r="G163" s="72" t="s">
        <v>300</v>
      </c>
      <c r="H163" s="19" t="s">
        <v>301</v>
      </c>
      <c r="I163" s="16" t="s">
        <v>137</v>
      </c>
      <c r="J163" s="9" t="s">
        <v>22</v>
      </c>
      <c r="K163" s="16"/>
      <c r="L163" s="16"/>
      <c r="M163" s="16"/>
      <c r="N163" s="74"/>
      <c r="O163" s="16"/>
      <c r="P163" s="74" t="s">
        <v>13</v>
      </c>
      <c r="Q163" s="16"/>
      <c r="R163" s="16"/>
      <c r="S163" s="16"/>
      <c r="T163" s="16"/>
      <c r="U163" s="60">
        <f t="shared" si="84"/>
        <v>1</v>
      </c>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7"/>
      <c r="BY163" s="18"/>
      <c r="BZ163" s="17"/>
      <c r="CA163" s="18"/>
      <c r="CB163" s="17"/>
      <c r="CC163" s="18"/>
      <c r="CD163" s="17"/>
      <c r="CE163" s="17"/>
    </row>
    <row r="164" spans="1:84" s="2" customFormat="1" ht="62.25" hidden="1" customHeight="1">
      <c r="A164" s="15">
        <v>143</v>
      </c>
      <c r="B164" s="128">
        <v>143</v>
      </c>
      <c r="C164" s="20" t="s">
        <v>291</v>
      </c>
      <c r="D164" s="71" t="s">
        <v>11</v>
      </c>
      <c r="E164" s="72" t="s">
        <v>297</v>
      </c>
      <c r="F164" s="71" t="s">
        <v>14</v>
      </c>
      <c r="G164" s="72" t="s">
        <v>294</v>
      </c>
      <c r="H164" s="19" t="s">
        <v>635</v>
      </c>
      <c r="I164" s="16" t="s">
        <v>137</v>
      </c>
      <c r="J164" s="9" t="s">
        <v>22</v>
      </c>
      <c r="K164" s="16"/>
      <c r="L164" s="16"/>
      <c r="M164" s="16"/>
      <c r="N164" s="74"/>
      <c r="O164" s="16"/>
      <c r="P164" s="73"/>
      <c r="Q164" s="17" t="s">
        <v>13</v>
      </c>
      <c r="R164" s="16"/>
      <c r="S164" s="16"/>
      <c r="T164" s="16"/>
      <c r="U164" s="60">
        <f t="shared" si="84"/>
        <v>1</v>
      </c>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7"/>
      <c r="BY164" s="18"/>
      <c r="BZ164" s="17"/>
      <c r="CA164" s="18"/>
      <c r="CB164" s="17"/>
      <c r="CC164" s="18"/>
      <c r="CD164" s="17"/>
      <c r="CE164" s="17"/>
    </row>
    <row r="165" spans="1:84" s="2" customFormat="1" ht="62.25" hidden="1" customHeight="1">
      <c r="A165" s="15">
        <v>144</v>
      </c>
      <c r="B165" s="128">
        <v>144</v>
      </c>
      <c r="C165" s="20" t="s">
        <v>291</v>
      </c>
      <c r="D165" s="71" t="s">
        <v>11</v>
      </c>
      <c r="E165" s="72" t="s">
        <v>297</v>
      </c>
      <c r="F165" s="71" t="s">
        <v>14</v>
      </c>
      <c r="G165" s="72" t="s">
        <v>295</v>
      </c>
      <c r="H165" s="19" t="s">
        <v>651</v>
      </c>
      <c r="I165" s="16" t="s">
        <v>137</v>
      </c>
      <c r="J165" s="9" t="s">
        <v>22</v>
      </c>
      <c r="K165" s="16"/>
      <c r="L165" s="16"/>
      <c r="M165" s="16"/>
      <c r="N165" s="74"/>
      <c r="O165" s="16"/>
      <c r="P165" s="73"/>
      <c r="Q165" s="16"/>
      <c r="R165" s="16"/>
      <c r="S165" s="17" t="s">
        <v>13</v>
      </c>
      <c r="T165" s="16"/>
      <c r="U165" s="60">
        <f t="shared" si="84"/>
        <v>1</v>
      </c>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7"/>
      <c r="BY165" s="18"/>
      <c r="BZ165" s="17"/>
      <c r="CA165" s="18"/>
      <c r="CB165" s="17"/>
      <c r="CC165" s="18"/>
      <c r="CD165" s="17"/>
      <c r="CE165" s="17"/>
    </row>
    <row r="166" spans="1:84" s="2" customFormat="1" ht="62.25" hidden="1" customHeight="1">
      <c r="A166" s="15">
        <v>145</v>
      </c>
      <c r="B166" s="128">
        <v>145</v>
      </c>
      <c r="C166" s="20" t="s">
        <v>291</v>
      </c>
      <c r="D166" s="71" t="s">
        <v>11</v>
      </c>
      <c r="E166" s="72" t="s">
        <v>297</v>
      </c>
      <c r="F166" s="71" t="s">
        <v>14</v>
      </c>
      <c r="G166" s="16" t="s">
        <v>201</v>
      </c>
      <c r="H166" s="115" t="s">
        <v>578</v>
      </c>
      <c r="I166" s="16" t="s">
        <v>137</v>
      </c>
      <c r="J166" s="9" t="s">
        <v>22</v>
      </c>
      <c r="K166" s="16"/>
      <c r="L166" s="16"/>
      <c r="M166" s="16"/>
      <c r="N166" s="74"/>
      <c r="O166" s="16"/>
      <c r="P166" s="73"/>
      <c r="Q166" s="16"/>
      <c r="R166" s="16"/>
      <c r="S166" s="16"/>
      <c r="T166" s="17" t="s">
        <v>13</v>
      </c>
      <c r="U166" s="60">
        <f t="shared" si="84"/>
        <v>1</v>
      </c>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7"/>
      <c r="BY166" s="18"/>
      <c r="BZ166" s="17"/>
      <c r="CA166" s="18"/>
      <c r="CB166" s="17"/>
      <c r="CC166" s="18"/>
      <c r="CD166" s="17"/>
      <c r="CE166" s="17"/>
    </row>
    <row r="167" spans="1:84" s="2" customFormat="1" ht="59.25" hidden="1" customHeight="1">
      <c r="A167" s="15">
        <v>146</v>
      </c>
      <c r="B167" s="128">
        <v>146</v>
      </c>
      <c r="C167" s="20" t="s">
        <v>291</v>
      </c>
      <c r="D167" s="8"/>
      <c r="E167" s="20" t="s">
        <v>57</v>
      </c>
      <c r="F167" s="8"/>
      <c r="G167" s="16" t="s">
        <v>302</v>
      </c>
      <c r="H167" s="19" t="s">
        <v>652</v>
      </c>
      <c r="I167" s="16" t="s">
        <v>137</v>
      </c>
      <c r="J167" s="9" t="s">
        <v>22</v>
      </c>
      <c r="K167" s="16"/>
      <c r="L167" s="16"/>
      <c r="M167" s="16"/>
      <c r="N167" s="74"/>
      <c r="O167" s="16"/>
      <c r="P167" s="73"/>
      <c r="Q167" s="16"/>
      <c r="R167" s="16"/>
      <c r="S167" s="17" t="s">
        <v>13</v>
      </c>
      <c r="T167" s="16"/>
      <c r="U167" s="60">
        <f t="shared" si="84"/>
        <v>1</v>
      </c>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7"/>
      <c r="BY167" s="18"/>
      <c r="BZ167" s="17"/>
      <c r="CA167" s="18"/>
      <c r="CB167" s="17"/>
      <c r="CC167" s="18"/>
      <c r="CD167" s="17"/>
      <c r="CE167" s="17"/>
    </row>
    <row r="168" spans="1:84" s="149" customFormat="1" ht="30.75" customHeight="1">
      <c r="A168" s="147">
        <v>147</v>
      </c>
      <c r="B168" s="128">
        <v>147</v>
      </c>
      <c r="C168" s="279" t="s">
        <v>117</v>
      </c>
      <c r="D168" s="282"/>
      <c r="E168" s="283"/>
      <c r="F168" s="5" t="s">
        <v>176</v>
      </c>
      <c r="G168" s="152" t="s">
        <v>176</v>
      </c>
      <c r="H168" s="152" t="s">
        <v>176</v>
      </c>
      <c r="I168" s="5" t="s">
        <v>176</v>
      </c>
      <c r="J168" s="5" t="s">
        <v>176</v>
      </c>
      <c r="K168" s="152" t="s">
        <v>176</v>
      </c>
      <c r="L168" s="5" t="s">
        <v>176</v>
      </c>
      <c r="M168" s="5" t="s">
        <v>176</v>
      </c>
      <c r="N168" s="5" t="s">
        <v>176</v>
      </c>
      <c r="O168" s="5" t="s">
        <v>176</v>
      </c>
      <c r="P168" s="5" t="s">
        <v>176</v>
      </c>
      <c r="Q168" s="5" t="s">
        <v>176</v>
      </c>
      <c r="R168" s="5"/>
      <c r="S168" s="5" t="s">
        <v>176</v>
      </c>
      <c r="T168" s="5" t="s">
        <v>176</v>
      </c>
      <c r="U168" s="5" t="s">
        <v>176</v>
      </c>
      <c r="V168" s="152" t="s">
        <v>176</v>
      </c>
      <c r="W168" s="152" t="s">
        <v>176</v>
      </c>
      <c r="X168" s="152" t="s">
        <v>176</v>
      </c>
      <c r="Y168" s="152" t="s">
        <v>176</v>
      </c>
      <c r="Z168" s="5" t="s">
        <v>176</v>
      </c>
      <c r="AA168" s="5" t="s">
        <v>176</v>
      </c>
      <c r="AB168" s="5" t="s">
        <v>176</v>
      </c>
      <c r="AC168" s="5" t="s">
        <v>176</v>
      </c>
      <c r="AD168" s="5" t="s">
        <v>176</v>
      </c>
      <c r="AE168" s="5" t="s">
        <v>176</v>
      </c>
      <c r="AF168" s="5" t="s">
        <v>176</v>
      </c>
      <c r="AG168" s="5" t="s">
        <v>176</v>
      </c>
      <c r="AH168" s="5" t="s">
        <v>176</v>
      </c>
      <c r="AI168" s="5" t="s">
        <v>176</v>
      </c>
      <c r="AJ168" s="5" t="s">
        <v>176</v>
      </c>
      <c r="AK168" s="5" t="s">
        <v>176</v>
      </c>
      <c r="AL168" s="5" t="s">
        <v>176</v>
      </c>
      <c r="AM168" s="5"/>
      <c r="AN168" s="5"/>
      <c r="AO168" s="5" t="s">
        <v>176</v>
      </c>
      <c r="AP168" s="5" t="s">
        <v>176</v>
      </c>
      <c r="AQ168" s="5" t="s">
        <v>176</v>
      </c>
      <c r="AR168" s="5" t="s">
        <v>176</v>
      </c>
      <c r="AS168" s="5" t="s">
        <v>176</v>
      </c>
      <c r="AT168" s="5" t="s">
        <v>176</v>
      </c>
      <c r="AU168" s="5" t="s">
        <v>176</v>
      </c>
      <c r="AV168" s="5" t="s">
        <v>176</v>
      </c>
      <c r="AW168" s="5" t="s">
        <v>176</v>
      </c>
      <c r="AX168" s="5"/>
      <c r="AY168" s="5"/>
      <c r="AZ168" s="5" t="s">
        <v>176</v>
      </c>
      <c r="BA168" s="5"/>
      <c r="BB168" s="5" t="s">
        <v>176</v>
      </c>
      <c r="BC168" s="5"/>
      <c r="BD168" s="5" t="s">
        <v>176</v>
      </c>
      <c r="BE168" s="5" t="s">
        <v>176</v>
      </c>
      <c r="BF168" s="5" t="s">
        <v>176</v>
      </c>
      <c r="BG168" s="5" t="s">
        <v>176</v>
      </c>
      <c r="BH168" s="5" t="s">
        <v>176</v>
      </c>
      <c r="BI168" s="5" t="s">
        <v>176</v>
      </c>
      <c r="BJ168" s="5" t="s">
        <v>176</v>
      </c>
      <c r="BK168" s="5" t="s">
        <v>176</v>
      </c>
      <c r="BL168" s="5" t="s">
        <v>176</v>
      </c>
      <c r="BM168" s="5"/>
      <c r="BN168" s="5"/>
      <c r="BO168" s="5"/>
      <c r="BP168" s="5"/>
      <c r="BQ168" s="5" t="s">
        <v>176</v>
      </c>
      <c r="BR168" s="5" t="s">
        <v>176</v>
      </c>
      <c r="BS168" s="5" t="s">
        <v>176</v>
      </c>
      <c r="BT168" s="5" t="s">
        <v>176</v>
      </c>
      <c r="BU168" s="5" t="s">
        <v>176</v>
      </c>
      <c r="BV168" s="5" t="s">
        <v>176</v>
      </c>
      <c r="BW168" s="5" t="s">
        <v>176</v>
      </c>
      <c r="BX168" s="5" t="s">
        <v>176</v>
      </c>
      <c r="BY168" s="5" t="s">
        <v>176</v>
      </c>
      <c r="BZ168" s="5" t="s">
        <v>176</v>
      </c>
      <c r="CA168" s="5" t="s">
        <v>176</v>
      </c>
      <c r="CB168" s="5" t="s">
        <v>176</v>
      </c>
      <c r="CC168" s="5" t="s">
        <v>176</v>
      </c>
      <c r="CD168" s="5" t="s">
        <v>176</v>
      </c>
      <c r="CE168" s="5" t="s">
        <v>176</v>
      </c>
      <c r="CF168" s="2"/>
    </row>
    <row r="169" spans="1:84" s="2" customFormat="1" ht="126.75" hidden="1" customHeight="1">
      <c r="A169" s="15">
        <v>148</v>
      </c>
      <c r="B169" s="128">
        <v>148</v>
      </c>
      <c r="C169" s="70" t="s">
        <v>303</v>
      </c>
      <c r="D169" s="71" t="s">
        <v>11</v>
      </c>
      <c r="E169" s="72" t="s">
        <v>202</v>
      </c>
      <c r="F169" s="71" t="s">
        <v>11</v>
      </c>
      <c r="G169" s="72" t="s">
        <v>283</v>
      </c>
      <c r="H169" s="19" t="s">
        <v>304</v>
      </c>
      <c r="I169" s="16" t="s">
        <v>137</v>
      </c>
      <c r="J169" s="9" t="s">
        <v>22</v>
      </c>
      <c r="K169" s="65"/>
      <c r="L169" s="65"/>
      <c r="M169" s="120" t="s">
        <v>13</v>
      </c>
      <c r="N169" s="65"/>
      <c r="O169" s="65"/>
      <c r="P169" s="65"/>
      <c r="Q169" s="65"/>
      <c r="R169" s="65"/>
      <c r="S169" s="65"/>
      <c r="T169" s="65"/>
      <c r="U169" s="60">
        <f t="shared" si="84"/>
        <v>1</v>
      </c>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43"/>
      <c r="BW169" s="43"/>
      <c r="BX169" s="6"/>
      <c r="BY169" s="6"/>
      <c r="BZ169" s="6"/>
      <c r="CA169" s="6"/>
      <c r="CB169" s="6"/>
      <c r="CC169" s="6"/>
      <c r="CD169" s="6"/>
      <c r="CE169" s="6"/>
    </row>
    <row r="170" spans="1:84" s="2" customFormat="1" ht="129.75" hidden="1" customHeight="1">
      <c r="A170" s="15">
        <v>149</v>
      </c>
      <c r="B170" s="128">
        <v>149</v>
      </c>
      <c r="C170" s="70" t="s">
        <v>303</v>
      </c>
      <c r="D170" s="71" t="s">
        <v>11</v>
      </c>
      <c r="E170" s="72" t="s">
        <v>202</v>
      </c>
      <c r="F170" s="71" t="s">
        <v>11</v>
      </c>
      <c r="G170" s="72" t="s">
        <v>285</v>
      </c>
      <c r="H170" s="19" t="s">
        <v>305</v>
      </c>
      <c r="I170" s="16" t="s">
        <v>137</v>
      </c>
      <c r="J170" s="9" t="s">
        <v>22</v>
      </c>
      <c r="K170" s="65"/>
      <c r="L170" s="65"/>
      <c r="M170" s="65"/>
      <c r="N170" s="65"/>
      <c r="O170" s="65"/>
      <c r="P170" s="65"/>
      <c r="Q170" s="65"/>
      <c r="R170" s="65"/>
      <c r="S170" s="65"/>
      <c r="T170" s="65" t="s">
        <v>13</v>
      </c>
      <c r="U170" s="60">
        <f t="shared" si="84"/>
        <v>1</v>
      </c>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43"/>
      <c r="BW170" s="43"/>
      <c r="BX170" s="6"/>
      <c r="BY170" s="6"/>
      <c r="BZ170" s="6"/>
      <c r="CA170" s="6"/>
      <c r="CB170" s="6"/>
      <c r="CC170" s="6"/>
      <c r="CD170" s="6"/>
      <c r="CE170" s="6"/>
    </row>
    <row r="171" spans="1:84" s="2" customFormat="1" ht="47.25" hidden="1">
      <c r="A171" s="15">
        <v>150</v>
      </c>
      <c r="B171" s="128">
        <v>150</v>
      </c>
      <c r="C171" s="70" t="s">
        <v>203</v>
      </c>
      <c r="D171" s="71" t="s">
        <v>14</v>
      </c>
      <c r="E171" s="72" t="s">
        <v>204</v>
      </c>
      <c r="F171" s="71" t="s">
        <v>11</v>
      </c>
      <c r="G171" s="72" t="s">
        <v>307</v>
      </c>
      <c r="H171" s="64" t="s">
        <v>306</v>
      </c>
      <c r="I171" s="16" t="s">
        <v>137</v>
      </c>
      <c r="J171" s="9" t="s">
        <v>22</v>
      </c>
      <c r="K171" s="65"/>
      <c r="L171" s="65"/>
      <c r="M171" s="65"/>
      <c r="N171" s="65"/>
      <c r="O171" s="65"/>
      <c r="P171" s="65"/>
      <c r="Q171" s="65"/>
      <c r="R171" s="65"/>
      <c r="S171" s="65"/>
      <c r="T171" s="65" t="s">
        <v>13</v>
      </c>
      <c r="U171" s="60">
        <f t="shared" si="84"/>
        <v>1</v>
      </c>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43"/>
      <c r="BW171" s="43"/>
      <c r="BX171" s="6"/>
      <c r="BY171" s="6"/>
      <c r="BZ171" s="6"/>
      <c r="CA171" s="6"/>
      <c r="CB171" s="6"/>
      <c r="CC171" s="6"/>
      <c r="CD171" s="6"/>
      <c r="CE171" s="6"/>
    </row>
    <row r="172" spans="1:84" s="149" customFormat="1" ht="30.75" customHeight="1">
      <c r="A172" s="147">
        <v>151</v>
      </c>
      <c r="B172" s="128">
        <v>151</v>
      </c>
      <c r="C172" s="279" t="s">
        <v>118</v>
      </c>
      <c r="D172" s="282"/>
      <c r="E172" s="283"/>
      <c r="F172" s="5" t="s">
        <v>176</v>
      </c>
      <c r="G172" s="152" t="s">
        <v>176</v>
      </c>
      <c r="H172" s="152" t="s">
        <v>176</v>
      </c>
      <c r="I172" s="5" t="s">
        <v>176</v>
      </c>
      <c r="J172" s="5" t="s">
        <v>176</v>
      </c>
      <c r="K172" s="152" t="s">
        <v>176</v>
      </c>
      <c r="L172" s="5" t="s">
        <v>176</v>
      </c>
      <c r="M172" s="5" t="s">
        <v>176</v>
      </c>
      <c r="N172" s="5" t="s">
        <v>176</v>
      </c>
      <c r="O172" s="5" t="s">
        <v>176</v>
      </c>
      <c r="P172" s="5" t="s">
        <v>176</v>
      </c>
      <c r="Q172" s="5" t="s">
        <v>176</v>
      </c>
      <c r="R172" s="5"/>
      <c r="S172" s="5" t="s">
        <v>176</v>
      </c>
      <c r="T172" s="5" t="s">
        <v>176</v>
      </c>
      <c r="U172" s="5" t="s">
        <v>176</v>
      </c>
      <c r="V172" s="152" t="s">
        <v>176</v>
      </c>
      <c r="W172" s="152" t="s">
        <v>176</v>
      </c>
      <c r="X172" s="152" t="s">
        <v>176</v>
      </c>
      <c r="Y172" s="152" t="s">
        <v>176</v>
      </c>
      <c r="Z172" s="5" t="s">
        <v>176</v>
      </c>
      <c r="AA172" s="5" t="s">
        <v>176</v>
      </c>
      <c r="AB172" s="5" t="s">
        <v>176</v>
      </c>
      <c r="AC172" s="5" t="s">
        <v>176</v>
      </c>
      <c r="AD172" s="5" t="s">
        <v>176</v>
      </c>
      <c r="AE172" s="5" t="s">
        <v>176</v>
      </c>
      <c r="AF172" s="5" t="s">
        <v>176</v>
      </c>
      <c r="AG172" s="5" t="s">
        <v>176</v>
      </c>
      <c r="AH172" s="5" t="s">
        <v>176</v>
      </c>
      <c r="AI172" s="5" t="s">
        <v>176</v>
      </c>
      <c r="AJ172" s="5" t="s">
        <v>176</v>
      </c>
      <c r="AK172" s="5" t="s">
        <v>176</v>
      </c>
      <c r="AL172" s="5" t="s">
        <v>176</v>
      </c>
      <c r="AM172" s="5"/>
      <c r="AN172" s="5"/>
      <c r="AO172" s="5" t="s">
        <v>176</v>
      </c>
      <c r="AP172" s="5" t="s">
        <v>176</v>
      </c>
      <c r="AQ172" s="5" t="s">
        <v>176</v>
      </c>
      <c r="AR172" s="5" t="s">
        <v>176</v>
      </c>
      <c r="AS172" s="5" t="s">
        <v>176</v>
      </c>
      <c r="AT172" s="5" t="s">
        <v>176</v>
      </c>
      <c r="AU172" s="5" t="s">
        <v>176</v>
      </c>
      <c r="AV172" s="5" t="s">
        <v>176</v>
      </c>
      <c r="AW172" s="5" t="s">
        <v>176</v>
      </c>
      <c r="AX172" s="5"/>
      <c r="AY172" s="5"/>
      <c r="AZ172" s="5" t="s">
        <v>176</v>
      </c>
      <c r="BA172" s="5"/>
      <c r="BB172" s="5" t="s">
        <v>176</v>
      </c>
      <c r="BC172" s="5"/>
      <c r="BD172" s="5" t="s">
        <v>176</v>
      </c>
      <c r="BE172" s="5" t="s">
        <v>176</v>
      </c>
      <c r="BF172" s="5" t="s">
        <v>176</v>
      </c>
      <c r="BG172" s="5" t="s">
        <v>176</v>
      </c>
      <c r="BH172" s="5" t="s">
        <v>176</v>
      </c>
      <c r="BI172" s="5" t="s">
        <v>176</v>
      </c>
      <c r="BJ172" s="5" t="s">
        <v>176</v>
      </c>
      <c r="BK172" s="5" t="s">
        <v>176</v>
      </c>
      <c r="BL172" s="5" t="s">
        <v>176</v>
      </c>
      <c r="BM172" s="5"/>
      <c r="BN172" s="5"/>
      <c r="BO172" s="5"/>
      <c r="BP172" s="5"/>
      <c r="BQ172" s="5" t="s">
        <v>176</v>
      </c>
      <c r="BR172" s="5" t="s">
        <v>176</v>
      </c>
      <c r="BS172" s="5" t="s">
        <v>176</v>
      </c>
      <c r="BT172" s="5" t="s">
        <v>176</v>
      </c>
      <c r="BU172" s="5" t="s">
        <v>176</v>
      </c>
      <c r="BV172" s="5" t="s">
        <v>176</v>
      </c>
      <c r="BW172" s="5" t="s">
        <v>176</v>
      </c>
      <c r="BX172" s="5" t="s">
        <v>176</v>
      </c>
      <c r="BY172" s="5" t="s">
        <v>176</v>
      </c>
      <c r="BZ172" s="5" t="s">
        <v>176</v>
      </c>
      <c r="CA172" s="5" t="s">
        <v>176</v>
      </c>
      <c r="CB172" s="6" t="s">
        <v>7</v>
      </c>
      <c r="CC172" s="6" t="s">
        <v>7</v>
      </c>
      <c r="CD172" s="6" t="s">
        <v>7</v>
      </c>
      <c r="CE172" s="6" t="s">
        <v>7</v>
      </c>
      <c r="CF172" s="2"/>
    </row>
    <row r="173" spans="1:84" s="2" customFormat="1" ht="48" hidden="1" customHeight="1">
      <c r="A173" s="15">
        <v>152</v>
      </c>
      <c r="B173" s="128">
        <v>152</v>
      </c>
      <c r="C173" s="20" t="s">
        <v>59</v>
      </c>
      <c r="D173" s="8" t="s">
        <v>11</v>
      </c>
      <c r="E173" s="20" t="s">
        <v>60</v>
      </c>
      <c r="F173" s="8" t="s">
        <v>14</v>
      </c>
      <c r="G173" s="16" t="s">
        <v>308</v>
      </c>
      <c r="H173" s="19" t="s">
        <v>572</v>
      </c>
      <c r="I173" s="16" t="s">
        <v>137</v>
      </c>
      <c r="J173" s="9" t="s">
        <v>22</v>
      </c>
      <c r="K173" s="16"/>
      <c r="L173" s="16"/>
      <c r="M173" s="16"/>
      <c r="N173" s="121" t="s">
        <v>13</v>
      </c>
      <c r="O173" s="16"/>
      <c r="P173" s="73"/>
      <c r="Q173" s="16"/>
      <c r="R173" s="16"/>
      <c r="S173" s="16"/>
      <c r="T173" s="16"/>
      <c r="U173" s="60">
        <f t="shared" si="84"/>
        <v>1</v>
      </c>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v>2</v>
      </c>
      <c r="BF173" s="16">
        <v>2</v>
      </c>
      <c r="BG173" s="16">
        <v>2</v>
      </c>
      <c r="BH173" s="16">
        <v>2</v>
      </c>
      <c r="BI173" s="16">
        <v>2</v>
      </c>
      <c r="BJ173" s="16">
        <v>2</v>
      </c>
      <c r="BK173" s="16">
        <v>2</v>
      </c>
      <c r="BL173" s="16">
        <v>2</v>
      </c>
      <c r="BM173" s="16"/>
      <c r="BN173" s="16"/>
      <c r="BO173" s="16"/>
      <c r="BP173" s="16"/>
      <c r="BQ173" s="16">
        <v>2</v>
      </c>
      <c r="BR173" s="16">
        <v>2</v>
      </c>
      <c r="BS173" s="16">
        <v>2</v>
      </c>
      <c r="BT173" s="16">
        <v>2</v>
      </c>
      <c r="BU173" s="16">
        <v>2</v>
      </c>
      <c r="BV173" s="16">
        <v>2</v>
      </c>
      <c r="BW173" s="16">
        <v>2</v>
      </c>
      <c r="BX173" s="17">
        <f>COUNTIF($BE173:$BW173,2)</f>
        <v>15</v>
      </c>
      <c r="BY173" s="18">
        <f>BX173/COUNTA($BE173:$BW173)</f>
        <v>1</v>
      </c>
      <c r="BZ173" s="17">
        <f>COUNTIF($BE173:$BW173,1)</f>
        <v>0</v>
      </c>
      <c r="CA173" s="18">
        <f>BZ173/COUNTA($BE173:$BW173)</f>
        <v>0</v>
      </c>
      <c r="CB173" s="17">
        <f>COUNTIF($BE173:$BW173,0)</f>
        <v>0</v>
      </c>
      <c r="CC173" s="18">
        <f>CB173/COUNTA($BE173:$BW173)</f>
        <v>0</v>
      </c>
      <c r="CD173" s="17">
        <f>(((BX173*2)+(BZ173*1)+(CB173*0)))/COUNTA($BE173:$BW173)</f>
        <v>2</v>
      </c>
      <c r="CE173" s="17" t="str">
        <f>IF(CD173&gt;=1.6,"Đạt mục tiêu",IF(CD173&gt;=1,"Cần cố gắng","Chưa đạt"))</f>
        <v>Đạt mục tiêu</v>
      </c>
    </row>
    <row r="174" spans="1:84" s="2" customFormat="1" ht="48" hidden="1" customHeight="1">
      <c r="A174" s="15">
        <v>153</v>
      </c>
      <c r="B174" s="128">
        <v>153</v>
      </c>
      <c r="C174" s="20" t="s">
        <v>59</v>
      </c>
      <c r="D174" s="8" t="s">
        <v>11</v>
      </c>
      <c r="E174" s="20" t="s">
        <v>60</v>
      </c>
      <c r="F174" s="8" t="s">
        <v>14</v>
      </c>
      <c r="G174" s="20" t="s">
        <v>309</v>
      </c>
      <c r="H174" s="115" t="s">
        <v>629</v>
      </c>
      <c r="I174" s="16" t="s">
        <v>137</v>
      </c>
      <c r="J174" s="9" t="s">
        <v>22</v>
      </c>
      <c r="K174" s="16"/>
      <c r="L174" s="16"/>
      <c r="M174" s="16"/>
      <c r="N174" s="74"/>
      <c r="O174" s="16"/>
      <c r="P174" s="73" t="s">
        <v>13</v>
      </c>
      <c r="Q174" s="16"/>
      <c r="R174" s="16"/>
      <c r="S174" s="16"/>
      <c r="T174" s="16"/>
      <c r="U174" s="60">
        <f t="shared" si="84"/>
        <v>1</v>
      </c>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7"/>
      <c r="BY174" s="18"/>
      <c r="BZ174" s="17"/>
      <c r="CA174" s="18"/>
      <c r="CB174" s="17"/>
      <c r="CC174" s="18"/>
      <c r="CD174" s="17"/>
      <c r="CE174" s="17"/>
    </row>
    <row r="175" spans="1:84" s="2" customFormat="1" ht="48" hidden="1" customHeight="1">
      <c r="A175" s="15">
        <v>154</v>
      </c>
      <c r="B175" s="128">
        <v>154</v>
      </c>
      <c r="C175" s="20" t="s">
        <v>59</v>
      </c>
      <c r="D175" s="8" t="s">
        <v>11</v>
      </c>
      <c r="E175" s="20" t="s">
        <v>60</v>
      </c>
      <c r="F175" s="8" t="s">
        <v>14</v>
      </c>
      <c r="G175" s="20" t="s">
        <v>310</v>
      </c>
      <c r="H175" s="19" t="s">
        <v>629</v>
      </c>
      <c r="I175" s="16" t="s">
        <v>137</v>
      </c>
      <c r="J175" s="9" t="s">
        <v>22</v>
      </c>
      <c r="K175" s="16"/>
      <c r="L175" s="16"/>
      <c r="M175" s="16"/>
      <c r="N175" s="74"/>
      <c r="O175" s="16"/>
      <c r="P175" s="73"/>
      <c r="Q175" s="16"/>
      <c r="R175" s="16"/>
      <c r="S175" s="16" t="s">
        <v>13</v>
      </c>
      <c r="T175" s="16"/>
      <c r="U175" s="60">
        <f t="shared" ref="U175:U239" si="86">COUNTIF(K175:T175,"x")</f>
        <v>1</v>
      </c>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7"/>
      <c r="BY175" s="18"/>
      <c r="BZ175" s="17"/>
      <c r="CA175" s="18"/>
      <c r="CB175" s="17"/>
      <c r="CC175" s="18"/>
      <c r="CD175" s="17"/>
      <c r="CE175" s="17"/>
    </row>
    <row r="176" spans="1:84" s="2" customFormat="1" ht="66" hidden="1" customHeight="1">
      <c r="A176" s="15">
        <v>155</v>
      </c>
      <c r="B176" s="128">
        <v>155</v>
      </c>
      <c r="C176" s="72" t="s">
        <v>213</v>
      </c>
      <c r="D176" s="71" t="s">
        <v>14</v>
      </c>
      <c r="E176" s="72" t="s">
        <v>214</v>
      </c>
      <c r="F176" s="8" t="s">
        <v>14</v>
      </c>
      <c r="G176" s="16" t="s">
        <v>311</v>
      </c>
      <c r="H176" s="19" t="s">
        <v>312</v>
      </c>
      <c r="I176" s="16" t="s">
        <v>137</v>
      </c>
      <c r="J176" s="9" t="s">
        <v>22</v>
      </c>
      <c r="K176" s="16"/>
      <c r="L176" s="16"/>
      <c r="M176" s="16"/>
      <c r="N176" s="121" t="s">
        <v>13</v>
      </c>
      <c r="O176" s="16"/>
      <c r="P176" s="73"/>
      <c r="Q176" s="16"/>
      <c r="R176" s="16"/>
      <c r="S176" s="16"/>
      <c r="T176" s="16"/>
      <c r="U176" s="60">
        <f t="shared" si="86"/>
        <v>1</v>
      </c>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7"/>
      <c r="BY176" s="18"/>
      <c r="BZ176" s="17"/>
      <c r="CA176" s="18"/>
      <c r="CB176" s="17"/>
      <c r="CC176" s="18"/>
      <c r="CD176" s="17"/>
      <c r="CE176" s="17"/>
    </row>
    <row r="177" spans="1:84" s="2" customFormat="1" ht="74.25" hidden="1" customHeight="1">
      <c r="A177" s="15">
        <v>156</v>
      </c>
      <c r="B177" s="128">
        <v>156</v>
      </c>
      <c r="C177" s="72" t="s">
        <v>213</v>
      </c>
      <c r="D177" s="71" t="s">
        <v>14</v>
      </c>
      <c r="E177" s="72" t="s">
        <v>214</v>
      </c>
      <c r="F177" s="8" t="s">
        <v>14</v>
      </c>
      <c r="G177" s="16" t="s">
        <v>313</v>
      </c>
      <c r="H177" s="19" t="s">
        <v>314</v>
      </c>
      <c r="I177" s="16" t="s">
        <v>137</v>
      </c>
      <c r="J177" s="9" t="s">
        <v>22</v>
      </c>
      <c r="K177" s="16"/>
      <c r="L177" s="16"/>
      <c r="M177" s="16"/>
      <c r="N177" s="73"/>
      <c r="O177" s="16"/>
      <c r="P177" s="73" t="s">
        <v>13</v>
      </c>
      <c r="Q177" s="16"/>
      <c r="R177" s="16"/>
      <c r="S177" s="16"/>
      <c r="T177" s="16"/>
      <c r="U177" s="60">
        <f t="shared" si="86"/>
        <v>1</v>
      </c>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v>2</v>
      </c>
      <c r="BF177" s="16">
        <v>2</v>
      </c>
      <c r="BG177" s="16">
        <v>2</v>
      </c>
      <c r="BH177" s="16">
        <v>2</v>
      </c>
      <c r="BI177" s="16">
        <v>2</v>
      </c>
      <c r="BJ177" s="16">
        <v>2</v>
      </c>
      <c r="BK177" s="16">
        <v>2</v>
      </c>
      <c r="BL177" s="16">
        <v>2</v>
      </c>
      <c r="BM177" s="16"/>
      <c r="BN177" s="16"/>
      <c r="BO177" s="16"/>
      <c r="BP177" s="16"/>
      <c r="BQ177" s="16">
        <v>2</v>
      </c>
      <c r="BR177" s="16">
        <v>2</v>
      </c>
      <c r="BS177" s="16">
        <v>2</v>
      </c>
      <c r="BT177" s="16">
        <v>2</v>
      </c>
      <c r="BU177" s="16">
        <v>1</v>
      </c>
      <c r="BV177" s="16">
        <v>1</v>
      </c>
      <c r="BW177" s="16">
        <v>1</v>
      </c>
      <c r="BX177" s="17">
        <f>COUNTIF($BE177:$BW177,2)</f>
        <v>12</v>
      </c>
      <c r="BY177" s="18">
        <f>BX177/COUNTA($BE177:$BW177)</f>
        <v>0.8</v>
      </c>
      <c r="BZ177" s="17">
        <f>COUNTIF($BE177:$BW177,1)</f>
        <v>3</v>
      </c>
      <c r="CA177" s="18">
        <f>BZ177/COUNTA($BE177:$BW177)</f>
        <v>0.2</v>
      </c>
      <c r="CB177" s="17">
        <f>COUNTIF($BE177:$BW177,0)</f>
        <v>0</v>
      </c>
      <c r="CC177" s="18">
        <f>CB177/COUNTA($BE177:$BW177)</f>
        <v>0</v>
      </c>
      <c r="CD177" s="17">
        <f>(((BX177*2)+(BZ177*1)+(CB177*0)))/COUNTA($BE177:$BW177)</f>
        <v>1.8</v>
      </c>
      <c r="CE177" s="17" t="str">
        <f>IF(CD177&gt;=1.6,"Đạt mục tiêu",IF(CD177&gt;=1,"Cần cố gắng","Chưa đạt"))</f>
        <v>Đạt mục tiêu</v>
      </c>
    </row>
    <row r="178" spans="1:84" s="2" customFormat="1" ht="95.25" hidden="1" customHeight="1">
      <c r="A178" s="15">
        <v>157</v>
      </c>
      <c r="B178" s="128">
        <v>157</v>
      </c>
      <c r="C178" s="70" t="s">
        <v>215</v>
      </c>
      <c r="D178" s="71" t="s">
        <v>15</v>
      </c>
      <c r="E178" s="72" t="s">
        <v>215</v>
      </c>
      <c r="F178" s="71" t="s">
        <v>15</v>
      </c>
      <c r="G178" s="72" t="s">
        <v>315</v>
      </c>
      <c r="H178" s="88" t="s">
        <v>316</v>
      </c>
      <c r="I178" s="16" t="s">
        <v>137</v>
      </c>
      <c r="J178" s="9" t="s">
        <v>22</v>
      </c>
      <c r="K178" s="76"/>
      <c r="L178" s="76"/>
      <c r="M178" s="76" t="s">
        <v>13</v>
      </c>
      <c r="N178" s="85"/>
      <c r="O178" s="76"/>
      <c r="P178" s="85"/>
      <c r="Q178" s="76"/>
      <c r="R178" s="76"/>
      <c r="S178" s="76"/>
      <c r="T178" s="76"/>
      <c r="U178" s="60">
        <f t="shared" si="86"/>
        <v>1</v>
      </c>
      <c r="V178" s="66" t="s">
        <v>565</v>
      </c>
      <c r="W178" s="66" t="s">
        <v>565</v>
      </c>
      <c r="X178" s="66" t="s">
        <v>565</v>
      </c>
      <c r="Y178" s="66" t="s">
        <v>565</v>
      </c>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7"/>
      <c r="BY178" s="18"/>
      <c r="BZ178" s="17"/>
      <c r="CA178" s="18"/>
      <c r="CB178" s="17"/>
      <c r="CC178" s="18"/>
      <c r="CD178" s="17"/>
      <c r="CE178" s="17"/>
    </row>
    <row r="179" spans="1:84" ht="60" customHeight="1">
      <c r="A179" s="187">
        <v>158</v>
      </c>
      <c r="B179" s="128">
        <v>158</v>
      </c>
      <c r="C179" s="248" t="s">
        <v>61</v>
      </c>
      <c r="D179" s="286"/>
      <c r="E179" s="286"/>
      <c r="F179" s="287"/>
      <c r="G179" s="193" t="s">
        <v>176</v>
      </c>
      <c r="H179" s="194" t="s">
        <v>176</v>
      </c>
      <c r="I179" s="197" t="s">
        <v>176</v>
      </c>
      <c r="J179" s="11" t="s">
        <v>176</v>
      </c>
      <c r="K179" s="193" t="s">
        <v>176</v>
      </c>
      <c r="L179" s="11" t="s">
        <v>176</v>
      </c>
      <c r="M179" s="11" t="s">
        <v>176</v>
      </c>
      <c r="N179" s="11" t="s">
        <v>176</v>
      </c>
      <c r="O179" s="11" t="s">
        <v>176</v>
      </c>
      <c r="P179" s="11" t="s">
        <v>176</v>
      </c>
      <c r="Q179" s="11" t="s">
        <v>176</v>
      </c>
      <c r="R179" s="11"/>
      <c r="S179" s="11" t="s">
        <v>176</v>
      </c>
      <c r="T179" s="11" t="s">
        <v>176</v>
      </c>
      <c r="U179" s="11" t="s">
        <v>176</v>
      </c>
      <c r="V179" s="193" t="s">
        <v>176</v>
      </c>
      <c r="W179" s="193" t="s">
        <v>176</v>
      </c>
      <c r="X179" s="193" t="s">
        <v>176</v>
      </c>
      <c r="Y179" s="193" t="s">
        <v>176</v>
      </c>
      <c r="Z179" s="11" t="s">
        <v>176</v>
      </c>
      <c r="AA179" s="11" t="s">
        <v>176</v>
      </c>
      <c r="AB179" s="11" t="s">
        <v>176</v>
      </c>
      <c r="AC179" s="11" t="s">
        <v>176</v>
      </c>
      <c r="AD179" s="11" t="s">
        <v>176</v>
      </c>
      <c r="AE179" s="11" t="s">
        <v>176</v>
      </c>
      <c r="AF179" s="11" t="s">
        <v>176</v>
      </c>
      <c r="AG179" s="11" t="s">
        <v>176</v>
      </c>
      <c r="AH179" s="11" t="s">
        <v>176</v>
      </c>
      <c r="AI179" s="11" t="s">
        <v>176</v>
      </c>
      <c r="AJ179" s="11" t="s">
        <v>176</v>
      </c>
      <c r="AK179" s="11" t="s">
        <v>176</v>
      </c>
      <c r="AL179" s="11" t="s">
        <v>176</v>
      </c>
      <c r="AM179" s="11"/>
      <c r="AN179" s="11"/>
      <c r="AO179" s="11" t="s">
        <v>176</v>
      </c>
      <c r="AP179" s="11" t="s">
        <v>176</v>
      </c>
      <c r="AQ179" s="11" t="s">
        <v>176</v>
      </c>
      <c r="AR179" s="11" t="s">
        <v>176</v>
      </c>
      <c r="AS179" s="11" t="s">
        <v>176</v>
      </c>
      <c r="AT179" s="11" t="s">
        <v>176</v>
      </c>
      <c r="AU179" s="11" t="s">
        <v>176</v>
      </c>
      <c r="AV179" s="11" t="s">
        <v>176</v>
      </c>
      <c r="AW179" s="11" t="s">
        <v>176</v>
      </c>
      <c r="AX179" s="11"/>
      <c r="AY179" s="11"/>
      <c r="AZ179" s="11" t="s">
        <v>176</v>
      </c>
      <c r="BA179" s="11"/>
      <c r="BB179" s="11" t="s">
        <v>176</v>
      </c>
      <c r="BC179" s="11"/>
      <c r="BD179" s="11" t="s">
        <v>176</v>
      </c>
      <c r="BE179" s="77" t="s">
        <v>176</v>
      </c>
      <c r="BF179" s="77" t="s">
        <v>176</v>
      </c>
      <c r="BG179" s="77" t="s">
        <v>176</v>
      </c>
      <c r="BH179" s="77" t="s">
        <v>176</v>
      </c>
      <c r="BI179" s="77" t="s">
        <v>176</v>
      </c>
      <c r="BJ179" s="77" t="s">
        <v>176</v>
      </c>
      <c r="BK179" s="77" t="s">
        <v>176</v>
      </c>
      <c r="BL179" s="77" t="s">
        <v>176</v>
      </c>
      <c r="BM179" s="77"/>
      <c r="BN179" s="77"/>
      <c r="BO179" s="77"/>
      <c r="BP179" s="77"/>
      <c r="BQ179" s="77" t="s">
        <v>176</v>
      </c>
      <c r="BR179" s="77" t="s">
        <v>176</v>
      </c>
      <c r="BS179" s="77" t="s">
        <v>176</v>
      </c>
      <c r="BT179" s="77" t="s">
        <v>176</v>
      </c>
      <c r="BU179" s="77" t="s">
        <v>176</v>
      </c>
      <c r="BV179" s="77" t="s">
        <v>176</v>
      </c>
      <c r="BW179" s="77" t="s">
        <v>176</v>
      </c>
      <c r="BX179" s="77" t="s">
        <v>176</v>
      </c>
      <c r="BY179" s="77" t="s">
        <v>176</v>
      </c>
      <c r="BZ179" s="77" t="s">
        <v>176</v>
      </c>
      <c r="CA179" s="77" t="s">
        <v>176</v>
      </c>
      <c r="CB179" s="77" t="s">
        <v>176</v>
      </c>
      <c r="CC179" s="77" t="s">
        <v>176</v>
      </c>
      <c r="CD179" s="77" t="s">
        <v>176</v>
      </c>
      <c r="CE179" s="225" t="s">
        <v>176</v>
      </c>
    </row>
    <row r="180" spans="1:84" s="149" customFormat="1" ht="27" customHeight="1">
      <c r="A180" s="147">
        <v>159</v>
      </c>
      <c r="B180" s="128">
        <v>159</v>
      </c>
      <c r="C180" s="279" t="s">
        <v>216</v>
      </c>
      <c r="D180" s="280"/>
      <c r="E180" s="281"/>
      <c r="F180" s="141"/>
      <c r="G180" s="173" t="s">
        <v>176</v>
      </c>
      <c r="H180" s="174" t="s">
        <v>176</v>
      </c>
      <c r="I180" s="11" t="s">
        <v>176</v>
      </c>
      <c r="J180" s="11" t="s">
        <v>176</v>
      </c>
      <c r="K180" s="173" t="s">
        <v>176</v>
      </c>
      <c r="L180" s="11" t="s">
        <v>176</v>
      </c>
      <c r="M180" s="11" t="s">
        <v>176</v>
      </c>
      <c r="N180" s="11" t="s">
        <v>176</v>
      </c>
      <c r="O180" s="11" t="s">
        <v>176</v>
      </c>
      <c r="P180" s="11" t="s">
        <v>176</v>
      </c>
      <c r="Q180" s="11" t="s">
        <v>176</v>
      </c>
      <c r="R180" s="11"/>
      <c r="S180" s="11" t="s">
        <v>176</v>
      </c>
      <c r="T180" s="11" t="s">
        <v>176</v>
      </c>
      <c r="U180" s="11" t="s">
        <v>176</v>
      </c>
      <c r="V180" s="152"/>
      <c r="W180" s="152"/>
      <c r="X180" s="152"/>
      <c r="Y180" s="152"/>
      <c r="Z180" s="6"/>
      <c r="AA180" s="6"/>
      <c r="AB180" s="6"/>
      <c r="AC180" s="6"/>
      <c r="AD180" s="6"/>
      <c r="AE180" s="6"/>
      <c r="AF180" s="6"/>
      <c r="AG180" s="6"/>
      <c r="AH180" s="6"/>
      <c r="AI180" s="6"/>
      <c r="AJ180" s="6"/>
      <c r="AK180" s="6"/>
      <c r="AL180" s="6"/>
      <c r="AM180" s="140"/>
      <c r="AN180" s="140"/>
      <c r="AO180" s="11" t="s">
        <v>176</v>
      </c>
      <c r="AP180" s="11" t="s">
        <v>176</v>
      </c>
      <c r="AQ180" s="11" t="s">
        <v>176</v>
      </c>
      <c r="AR180" s="11" t="s">
        <v>176</v>
      </c>
      <c r="AS180" s="11" t="s">
        <v>176</v>
      </c>
      <c r="AT180" s="11" t="s">
        <v>176</v>
      </c>
      <c r="AU180" s="11" t="s">
        <v>176</v>
      </c>
      <c r="AV180" s="11" t="s">
        <v>176</v>
      </c>
      <c r="AW180" s="11" t="s">
        <v>176</v>
      </c>
      <c r="AX180" s="11"/>
      <c r="AY180" s="11"/>
      <c r="AZ180" s="11" t="s">
        <v>176</v>
      </c>
      <c r="BA180" s="11"/>
      <c r="BB180" s="11" t="s">
        <v>176</v>
      </c>
      <c r="BC180" s="11"/>
      <c r="BD180" s="11" t="s">
        <v>176</v>
      </c>
      <c r="BE180" s="11" t="s">
        <v>176</v>
      </c>
      <c r="BF180" s="11" t="s">
        <v>176</v>
      </c>
      <c r="BG180" s="11" t="s">
        <v>176</v>
      </c>
      <c r="BH180" s="11" t="s">
        <v>176</v>
      </c>
      <c r="BI180" s="11" t="s">
        <v>176</v>
      </c>
      <c r="BJ180" s="11" t="s">
        <v>176</v>
      </c>
      <c r="BK180" s="11" t="s">
        <v>176</v>
      </c>
      <c r="BL180" s="11" t="s">
        <v>176</v>
      </c>
      <c r="BM180" s="11"/>
      <c r="BN180" s="11"/>
      <c r="BO180" s="11"/>
      <c r="BP180" s="11"/>
      <c r="BQ180" s="11" t="s">
        <v>176</v>
      </c>
      <c r="BR180" s="11" t="s">
        <v>176</v>
      </c>
      <c r="BS180" s="11" t="s">
        <v>176</v>
      </c>
      <c r="BT180" s="11" t="s">
        <v>176</v>
      </c>
      <c r="BU180" s="11" t="s">
        <v>176</v>
      </c>
      <c r="BV180" s="11" t="s">
        <v>176</v>
      </c>
      <c r="BW180" s="11" t="s">
        <v>176</v>
      </c>
      <c r="BX180" s="6" t="s">
        <v>176</v>
      </c>
      <c r="BY180" s="6" t="s">
        <v>176</v>
      </c>
      <c r="BZ180" s="6" t="s">
        <v>176</v>
      </c>
      <c r="CA180" s="6" t="s">
        <v>176</v>
      </c>
      <c r="CB180" s="6" t="s">
        <v>176</v>
      </c>
      <c r="CC180" s="6" t="s">
        <v>176</v>
      </c>
      <c r="CD180" s="6" t="s">
        <v>176</v>
      </c>
      <c r="CE180" s="6" t="s">
        <v>176</v>
      </c>
      <c r="CF180" s="2"/>
    </row>
    <row r="181" spans="1:84" s="149" customFormat="1" ht="27" customHeight="1">
      <c r="A181" s="147">
        <v>160</v>
      </c>
      <c r="B181" s="128">
        <v>160</v>
      </c>
      <c r="C181" s="279" t="s">
        <v>217</v>
      </c>
      <c r="D181" s="280"/>
      <c r="E181" s="281"/>
      <c r="F181" s="141"/>
      <c r="G181" s="173" t="s">
        <v>176</v>
      </c>
      <c r="H181" s="174" t="s">
        <v>176</v>
      </c>
      <c r="I181" s="11" t="s">
        <v>176</v>
      </c>
      <c r="J181" s="11" t="s">
        <v>176</v>
      </c>
      <c r="K181" s="173" t="s">
        <v>176</v>
      </c>
      <c r="L181" s="11" t="s">
        <v>176</v>
      </c>
      <c r="M181" s="11" t="s">
        <v>176</v>
      </c>
      <c r="N181" s="11" t="s">
        <v>176</v>
      </c>
      <c r="O181" s="11" t="s">
        <v>176</v>
      </c>
      <c r="P181" s="11" t="s">
        <v>176</v>
      </c>
      <c r="Q181" s="11" t="s">
        <v>176</v>
      </c>
      <c r="R181" s="11"/>
      <c r="S181" s="11" t="s">
        <v>176</v>
      </c>
      <c r="T181" s="11" t="s">
        <v>176</v>
      </c>
      <c r="U181" s="11" t="s">
        <v>176</v>
      </c>
      <c r="V181" s="152"/>
      <c r="W181" s="152"/>
      <c r="X181" s="152"/>
      <c r="Y181" s="152"/>
      <c r="Z181" s="6"/>
      <c r="AA181" s="6"/>
      <c r="AB181" s="6"/>
      <c r="AC181" s="6"/>
      <c r="AD181" s="6"/>
      <c r="AE181" s="6"/>
      <c r="AF181" s="6"/>
      <c r="AG181" s="6"/>
      <c r="AH181" s="6"/>
      <c r="AI181" s="6"/>
      <c r="AJ181" s="6"/>
      <c r="AK181" s="6"/>
      <c r="AL181" s="6"/>
      <c r="AM181" s="140"/>
      <c r="AN181" s="140"/>
      <c r="AO181" s="11" t="s">
        <v>176</v>
      </c>
      <c r="AP181" s="11" t="s">
        <v>176</v>
      </c>
      <c r="AQ181" s="11" t="s">
        <v>176</v>
      </c>
      <c r="AR181" s="11" t="s">
        <v>176</v>
      </c>
      <c r="AS181" s="11" t="s">
        <v>176</v>
      </c>
      <c r="AT181" s="11" t="s">
        <v>176</v>
      </c>
      <c r="AU181" s="11" t="s">
        <v>176</v>
      </c>
      <c r="AV181" s="11" t="s">
        <v>176</v>
      </c>
      <c r="AW181" s="11" t="s">
        <v>176</v>
      </c>
      <c r="AX181" s="11"/>
      <c r="AY181" s="11"/>
      <c r="AZ181" s="11" t="s">
        <v>176</v>
      </c>
      <c r="BA181" s="11"/>
      <c r="BB181" s="11" t="s">
        <v>176</v>
      </c>
      <c r="BC181" s="11"/>
      <c r="BD181" s="11" t="s">
        <v>176</v>
      </c>
      <c r="BE181" s="11" t="s">
        <v>176</v>
      </c>
      <c r="BF181" s="11" t="s">
        <v>176</v>
      </c>
      <c r="BG181" s="11" t="s">
        <v>176</v>
      </c>
      <c r="BH181" s="11" t="s">
        <v>176</v>
      </c>
      <c r="BI181" s="11" t="s">
        <v>176</v>
      </c>
      <c r="BJ181" s="11" t="s">
        <v>176</v>
      </c>
      <c r="BK181" s="11" t="s">
        <v>176</v>
      </c>
      <c r="BL181" s="11" t="s">
        <v>176</v>
      </c>
      <c r="BM181" s="11"/>
      <c r="BN181" s="11"/>
      <c r="BO181" s="11"/>
      <c r="BP181" s="11"/>
      <c r="BQ181" s="11" t="s">
        <v>176</v>
      </c>
      <c r="BR181" s="11" t="s">
        <v>176</v>
      </c>
      <c r="BS181" s="11" t="s">
        <v>176</v>
      </c>
      <c r="BT181" s="11" t="s">
        <v>176</v>
      </c>
      <c r="BU181" s="11" t="s">
        <v>176</v>
      </c>
      <c r="BV181" s="11" t="s">
        <v>176</v>
      </c>
      <c r="BW181" s="11" t="s">
        <v>176</v>
      </c>
      <c r="BX181" s="6" t="s">
        <v>176</v>
      </c>
      <c r="BY181" s="6" t="s">
        <v>176</v>
      </c>
      <c r="BZ181" s="6" t="s">
        <v>176</v>
      </c>
      <c r="CA181" s="6" t="s">
        <v>176</v>
      </c>
      <c r="CB181" s="6" t="s">
        <v>176</v>
      </c>
      <c r="CC181" s="6" t="s">
        <v>176</v>
      </c>
      <c r="CD181" s="6" t="s">
        <v>176</v>
      </c>
      <c r="CE181" s="6" t="s">
        <v>176</v>
      </c>
      <c r="CF181" s="2"/>
    </row>
    <row r="182" spans="1:84" s="175" customFormat="1" ht="61.5" customHeight="1">
      <c r="A182" s="187">
        <v>161</v>
      </c>
      <c r="B182" s="128">
        <v>161</v>
      </c>
      <c r="C182" s="161" t="s">
        <v>218</v>
      </c>
      <c r="D182" s="81" t="s">
        <v>11</v>
      </c>
      <c r="E182" s="80" t="s">
        <v>219</v>
      </c>
      <c r="F182" s="81" t="s">
        <v>14</v>
      </c>
      <c r="G182" s="162" t="s">
        <v>141</v>
      </c>
      <c r="H182" s="163" t="s">
        <v>683</v>
      </c>
      <c r="I182" s="77"/>
      <c r="J182" s="103" t="s">
        <v>64</v>
      </c>
      <c r="K182" s="204" t="s">
        <v>13</v>
      </c>
      <c r="L182" s="77"/>
      <c r="M182" s="77"/>
      <c r="N182" s="77"/>
      <c r="O182" s="77"/>
      <c r="P182" s="77"/>
      <c r="Q182" s="77"/>
      <c r="R182" s="77"/>
      <c r="S182" s="77"/>
      <c r="T182" s="77"/>
      <c r="U182" s="60">
        <f t="shared" si="86"/>
        <v>1</v>
      </c>
      <c r="V182" s="158" t="s">
        <v>565</v>
      </c>
      <c r="W182" s="158" t="s">
        <v>569</v>
      </c>
      <c r="X182" s="158" t="s">
        <v>569</v>
      </c>
      <c r="Y182" s="158" t="s">
        <v>569</v>
      </c>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16">
        <v>2</v>
      </c>
      <c r="BF182" s="16">
        <v>2</v>
      </c>
      <c r="BG182" s="16">
        <v>2</v>
      </c>
      <c r="BH182" s="16">
        <v>1</v>
      </c>
      <c r="BI182" s="16">
        <v>2</v>
      </c>
      <c r="BJ182" s="16">
        <v>2</v>
      </c>
      <c r="BK182" s="16">
        <v>1</v>
      </c>
      <c r="BL182" s="16">
        <v>2</v>
      </c>
      <c r="BM182" s="16">
        <v>2</v>
      </c>
      <c r="BN182" s="16">
        <v>2</v>
      </c>
      <c r="BO182" s="16">
        <v>2</v>
      </c>
      <c r="BP182" s="16">
        <v>2</v>
      </c>
      <c r="BQ182" s="16">
        <v>2</v>
      </c>
      <c r="BR182" s="16">
        <v>2</v>
      </c>
      <c r="BS182" s="16">
        <v>1</v>
      </c>
      <c r="BT182" s="16">
        <v>2</v>
      </c>
      <c r="BU182" s="16">
        <v>2</v>
      </c>
      <c r="BV182" s="16">
        <v>2</v>
      </c>
      <c r="BW182" s="16">
        <v>1</v>
      </c>
      <c r="BX182" s="74">
        <f>COUNTIF($BE182:$BW182,2)</f>
        <v>15</v>
      </c>
      <c r="BY182" s="75">
        <f>BX182/COUNTA($BE182:$BW182)</f>
        <v>0.78947368421052633</v>
      </c>
      <c r="BZ182" s="74">
        <f>COUNTIF($BE182:$BW182,1)</f>
        <v>4</v>
      </c>
      <c r="CA182" s="75">
        <f>BZ182/COUNTA($BE182:$BW182)</f>
        <v>0.21052631578947367</v>
      </c>
      <c r="CB182" s="74">
        <f>COUNTIF($BE182:$BW182,0)</f>
        <v>0</v>
      </c>
      <c r="CC182" s="75">
        <f>CB182/COUNTA($BE182:$BW182)</f>
        <v>0</v>
      </c>
      <c r="CD182" s="74">
        <f>(((BX182*2)+(BZ182*1)+(CB182*0)))/COUNTA($BE182:$BW182)</f>
        <v>1.7894736842105263</v>
      </c>
      <c r="CE182" s="196" t="str">
        <f>IF(CD182&gt;=1.6,"Đạt mục tiêu",IF(CD182&gt;=1,"Cần cố gắng","Chưa đạt"))</f>
        <v>Đạt mục tiêu</v>
      </c>
      <c r="CF182" s="78"/>
    </row>
    <row r="183" spans="1:84" s="78" customFormat="1" ht="47.25" hidden="1">
      <c r="A183" s="15">
        <v>162</v>
      </c>
      <c r="B183" s="128">
        <v>162</v>
      </c>
      <c r="C183" s="80" t="s">
        <v>220</v>
      </c>
      <c r="D183" s="81" t="s">
        <v>11</v>
      </c>
      <c r="E183" s="80" t="s">
        <v>221</v>
      </c>
      <c r="F183" s="81" t="s">
        <v>14</v>
      </c>
      <c r="G183" s="73" t="s">
        <v>317</v>
      </c>
      <c r="H183" s="116" t="s">
        <v>318</v>
      </c>
      <c r="I183" s="77"/>
      <c r="J183" s="103" t="s">
        <v>64</v>
      </c>
      <c r="K183" s="77"/>
      <c r="L183" s="123" t="s">
        <v>13</v>
      </c>
      <c r="M183" s="77"/>
      <c r="N183" s="77"/>
      <c r="O183" s="77"/>
      <c r="P183" s="77"/>
      <c r="Q183" s="77"/>
      <c r="R183" s="77"/>
      <c r="S183" s="77"/>
      <c r="T183" s="77"/>
      <c r="U183" s="60">
        <f t="shared" si="86"/>
        <v>1</v>
      </c>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row>
    <row r="184" spans="1:84" s="78" customFormat="1" ht="30" hidden="1">
      <c r="A184" s="15"/>
      <c r="B184" s="128"/>
      <c r="C184" s="70" t="s">
        <v>222</v>
      </c>
      <c r="D184" s="81"/>
      <c r="E184" s="80"/>
      <c r="F184" s="81"/>
      <c r="G184" s="85"/>
      <c r="H184" s="116" t="s">
        <v>646</v>
      </c>
      <c r="I184" s="77"/>
      <c r="J184" s="103"/>
      <c r="K184" s="77"/>
      <c r="L184" s="123"/>
      <c r="M184" s="77"/>
      <c r="N184" s="77"/>
      <c r="O184" s="77"/>
      <c r="P184" s="77"/>
      <c r="Q184" s="77"/>
      <c r="R184" s="77" t="s">
        <v>13</v>
      </c>
      <c r="S184" s="77"/>
      <c r="T184" s="77"/>
      <c r="U184" s="60"/>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row>
    <row r="185" spans="1:84" s="78" customFormat="1" ht="36" hidden="1">
      <c r="A185" s="15">
        <v>163</v>
      </c>
      <c r="B185" s="128">
        <v>163</v>
      </c>
      <c r="C185" s="70" t="s">
        <v>222</v>
      </c>
      <c r="D185" s="71" t="s">
        <v>14</v>
      </c>
      <c r="E185" s="72" t="s">
        <v>223</v>
      </c>
      <c r="F185" s="71" t="s">
        <v>14</v>
      </c>
      <c r="G185" s="93" t="s">
        <v>319</v>
      </c>
      <c r="H185" s="116" t="s">
        <v>616</v>
      </c>
      <c r="I185" s="77"/>
      <c r="J185" s="103" t="s">
        <v>64</v>
      </c>
      <c r="K185" s="77"/>
      <c r="L185" s="77"/>
      <c r="M185" s="77" t="s">
        <v>13</v>
      </c>
      <c r="N185" s="77"/>
      <c r="O185" s="77"/>
      <c r="P185" s="77"/>
      <c r="Q185" s="77"/>
      <c r="R185" s="77"/>
      <c r="S185" s="77"/>
      <c r="T185" s="77"/>
      <c r="U185" s="60">
        <f t="shared" si="86"/>
        <v>1</v>
      </c>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row>
    <row r="186" spans="1:84" s="149" customFormat="1" ht="61.5" customHeight="1">
      <c r="A186" s="147">
        <v>164</v>
      </c>
      <c r="B186" s="128">
        <v>164</v>
      </c>
      <c r="C186" s="279" t="s">
        <v>322</v>
      </c>
      <c r="D186" s="280"/>
      <c r="E186" s="281"/>
      <c r="F186" s="11" t="s">
        <v>176</v>
      </c>
      <c r="G186" s="173" t="s">
        <v>176</v>
      </c>
      <c r="H186" s="173" t="s">
        <v>176</v>
      </c>
      <c r="I186" s="11" t="s">
        <v>176</v>
      </c>
      <c r="J186" s="11" t="s">
        <v>176</v>
      </c>
      <c r="K186" s="173" t="s">
        <v>176</v>
      </c>
      <c r="L186" s="11" t="s">
        <v>176</v>
      </c>
      <c r="M186" s="11" t="s">
        <v>176</v>
      </c>
      <c r="N186" s="11" t="s">
        <v>176</v>
      </c>
      <c r="O186" s="11" t="s">
        <v>176</v>
      </c>
      <c r="P186" s="11" t="s">
        <v>176</v>
      </c>
      <c r="Q186" s="11" t="s">
        <v>176</v>
      </c>
      <c r="R186" s="11"/>
      <c r="S186" s="11" t="s">
        <v>176</v>
      </c>
      <c r="T186" s="11" t="s">
        <v>176</v>
      </c>
      <c r="U186" s="11" t="s">
        <v>176</v>
      </c>
      <c r="V186" s="173" t="s">
        <v>176</v>
      </c>
      <c r="W186" s="173" t="s">
        <v>176</v>
      </c>
      <c r="X186" s="173" t="s">
        <v>176</v>
      </c>
      <c r="Y186" s="173" t="s">
        <v>176</v>
      </c>
      <c r="Z186" s="11" t="s">
        <v>176</v>
      </c>
      <c r="AA186" s="11" t="s">
        <v>176</v>
      </c>
      <c r="AB186" s="11" t="s">
        <v>176</v>
      </c>
      <c r="AC186" s="11" t="s">
        <v>176</v>
      </c>
      <c r="AD186" s="11" t="s">
        <v>176</v>
      </c>
      <c r="AE186" s="11" t="s">
        <v>176</v>
      </c>
      <c r="AF186" s="11" t="s">
        <v>176</v>
      </c>
      <c r="AG186" s="11" t="s">
        <v>176</v>
      </c>
      <c r="AH186" s="11" t="s">
        <v>176</v>
      </c>
      <c r="AI186" s="11" t="s">
        <v>176</v>
      </c>
      <c r="AJ186" s="11" t="s">
        <v>176</v>
      </c>
      <c r="AK186" s="11" t="s">
        <v>176</v>
      </c>
      <c r="AL186" s="11" t="s">
        <v>176</v>
      </c>
      <c r="AM186" s="11"/>
      <c r="AN186" s="11"/>
      <c r="AO186" s="11" t="s">
        <v>176</v>
      </c>
      <c r="AP186" s="11" t="s">
        <v>176</v>
      </c>
      <c r="AQ186" s="11" t="s">
        <v>176</v>
      </c>
      <c r="AR186" s="11" t="s">
        <v>176</v>
      </c>
      <c r="AS186" s="11" t="s">
        <v>176</v>
      </c>
      <c r="AT186" s="11" t="s">
        <v>176</v>
      </c>
      <c r="AU186" s="11" t="s">
        <v>176</v>
      </c>
      <c r="AV186" s="11" t="s">
        <v>176</v>
      </c>
      <c r="AW186" s="11" t="s">
        <v>176</v>
      </c>
      <c r="AX186" s="11"/>
      <c r="AY186" s="11"/>
      <c r="AZ186" s="11" t="s">
        <v>176</v>
      </c>
      <c r="BA186" s="11"/>
      <c r="BB186" s="11" t="s">
        <v>176</v>
      </c>
      <c r="BC186" s="11"/>
      <c r="BD186" s="11" t="s">
        <v>176</v>
      </c>
      <c r="BE186" s="11" t="s">
        <v>176</v>
      </c>
      <c r="BF186" s="11" t="s">
        <v>176</v>
      </c>
      <c r="BG186" s="11" t="s">
        <v>176</v>
      </c>
      <c r="BH186" s="11" t="s">
        <v>176</v>
      </c>
      <c r="BI186" s="11" t="s">
        <v>176</v>
      </c>
      <c r="BJ186" s="11" t="s">
        <v>176</v>
      </c>
      <c r="BK186" s="11" t="s">
        <v>176</v>
      </c>
      <c r="BL186" s="11" t="s">
        <v>176</v>
      </c>
      <c r="BM186" s="11"/>
      <c r="BN186" s="11"/>
      <c r="BO186" s="11"/>
      <c r="BP186" s="11"/>
      <c r="BQ186" s="11" t="s">
        <v>176</v>
      </c>
      <c r="BR186" s="11" t="s">
        <v>176</v>
      </c>
      <c r="BS186" s="11" t="s">
        <v>176</v>
      </c>
      <c r="BT186" s="11" t="s">
        <v>176</v>
      </c>
      <c r="BU186" s="11" t="s">
        <v>176</v>
      </c>
      <c r="BV186" s="11" t="s">
        <v>176</v>
      </c>
      <c r="BW186" s="11" t="s">
        <v>176</v>
      </c>
      <c r="BX186" s="11" t="s">
        <v>176</v>
      </c>
      <c r="BY186" s="11" t="s">
        <v>176</v>
      </c>
      <c r="BZ186" s="11" t="s">
        <v>176</v>
      </c>
      <c r="CA186" s="11" t="s">
        <v>176</v>
      </c>
      <c r="CB186" s="11" t="s">
        <v>176</v>
      </c>
      <c r="CC186" s="11" t="s">
        <v>176</v>
      </c>
      <c r="CD186" s="11" t="s">
        <v>176</v>
      </c>
      <c r="CE186" s="11" t="s">
        <v>176</v>
      </c>
      <c r="CF186" s="2"/>
    </row>
    <row r="187" spans="1:84" s="68" customFormat="1" ht="97.5" hidden="1" customHeight="1">
      <c r="A187" s="15">
        <v>165</v>
      </c>
      <c r="B187" s="128">
        <v>165</v>
      </c>
      <c r="C187" s="80" t="s">
        <v>224</v>
      </c>
      <c r="D187" s="81" t="s">
        <v>11</v>
      </c>
      <c r="E187" s="80" t="s">
        <v>225</v>
      </c>
      <c r="F187" s="81" t="s">
        <v>14</v>
      </c>
      <c r="G187" s="80" t="s">
        <v>320</v>
      </c>
      <c r="H187" s="61" t="s">
        <v>321</v>
      </c>
      <c r="I187" s="65"/>
      <c r="J187" s="62" t="s">
        <v>64</v>
      </c>
      <c r="K187" s="65"/>
      <c r="L187" s="65"/>
      <c r="M187" s="120" t="s">
        <v>13</v>
      </c>
      <c r="N187" s="65"/>
      <c r="O187" s="65"/>
      <c r="P187" s="65"/>
      <c r="Q187" s="65"/>
      <c r="R187" s="65"/>
      <c r="S187" s="65"/>
      <c r="T187" s="65"/>
      <c r="U187" s="60">
        <f t="shared" si="86"/>
        <v>1</v>
      </c>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row>
    <row r="188" spans="1:84" s="2" customFormat="1" ht="19.5" hidden="1" customHeight="1">
      <c r="A188" s="15">
        <v>166</v>
      </c>
      <c r="B188" s="128">
        <v>166</v>
      </c>
      <c r="C188" s="284" t="s">
        <v>226</v>
      </c>
      <c r="D188" s="280"/>
      <c r="E188" s="281"/>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row>
    <row r="189" spans="1:84" s="2" customFormat="1" ht="21.75" hidden="1" customHeight="1">
      <c r="A189" s="15">
        <v>167</v>
      </c>
      <c r="B189" s="128">
        <v>167</v>
      </c>
      <c r="C189" s="284" t="s">
        <v>227</v>
      </c>
      <c r="D189" s="280"/>
      <c r="E189" s="281"/>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row>
    <row r="190" spans="1:84" s="2" customFormat="1" ht="65.25" hidden="1" customHeight="1">
      <c r="A190" s="15"/>
      <c r="B190" s="128"/>
      <c r="C190" s="114" t="s">
        <v>228</v>
      </c>
      <c r="D190" s="138"/>
      <c r="E190" s="139"/>
      <c r="F190" s="79"/>
      <c r="G190" s="79"/>
      <c r="H190" s="61" t="s">
        <v>647</v>
      </c>
      <c r="I190" s="12"/>
      <c r="J190" s="12"/>
      <c r="K190" s="12"/>
      <c r="L190" s="12"/>
      <c r="M190" s="12"/>
      <c r="N190" s="12"/>
      <c r="O190" s="12"/>
      <c r="P190" s="12"/>
      <c r="Q190" s="12"/>
      <c r="R190" s="65" t="s">
        <v>13</v>
      </c>
      <c r="S190" s="12"/>
      <c r="T190" s="65"/>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row>
    <row r="191" spans="1:84" ht="78.75" customHeight="1">
      <c r="A191" s="187">
        <v>168</v>
      </c>
      <c r="B191" s="128">
        <v>168</v>
      </c>
      <c r="C191" s="176" t="s">
        <v>228</v>
      </c>
      <c r="D191" s="62" t="s">
        <v>11</v>
      </c>
      <c r="E191" s="114" t="s">
        <v>229</v>
      </c>
      <c r="F191" s="81" t="s">
        <v>11</v>
      </c>
      <c r="G191" s="176" t="s">
        <v>229</v>
      </c>
      <c r="H191" s="154" t="s">
        <v>706</v>
      </c>
      <c r="I191" s="65"/>
      <c r="J191" s="62" t="s">
        <v>64</v>
      </c>
      <c r="K191" s="157" t="s">
        <v>13</v>
      </c>
      <c r="L191" s="65"/>
      <c r="M191" s="65"/>
      <c r="N191" s="65"/>
      <c r="O191" s="65"/>
      <c r="P191" s="65"/>
      <c r="Q191" s="65"/>
      <c r="R191" s="65"/>
      <c r="S191" s="65"/>
      <c r="T191" s="65"/>
      <c r="U191" s="60">
        <f t="shared" si="86"/>
        <v>1</v>
      </c>
      <c r="V191" s="158" t="s">
        <v>565</v>
      </c>
      <c r="W191" s="158" t="s">
        <v>566</v>
      </c>
      <c r="X191" s="158" t="s">
        <v>566</v>
      </c>
      <c r="Y191" s="158" t="s">
        <v>568</v>
      </c>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16">
        <v>2</v>
      </c>
      <c r="BF191" s="16">
        <v>2</v>
      </c>
      <c r="BG191" s="16">
        <v>2</v>
      </c>
      <c r="BH191" s="16">
        <v>2</v>
      </c>
      <c r="BI191" s="16">
        <v>2</v>
      </c>
      <c r="BJ191" s="16">
        <v>2</v>
      </c>
      <c r="BK191" s="16">
        <v>2</v>
      </c>
      <c r="BL191" s="16">
        <v>2</v>
      </c>
      <c r="BM191" s="16">
        <v>2</v>
      </c>
      <c r="BN191" s="16">
        <v>2</v>
      </c>
      <c r="BO191" s="16">
        <v>2</v>
      </c>
      <c r="BP191" s="16">
        <v>2</v>
      </c>
      <c r="BQ191" s="16">
        <v>2</v>
      </c>
      <c r="BR191" s="16">
        <v>2</v>
      </c>
      <c r="BS191" s="16">
        <v>1</v>
      </c>
      <c r="BT191" s="16">
        <v>2</v>
      </c>
      <c r="BU191" s="16">
        <v>2</v>
      </c>
      <c r="BV191" s="16">
        <v>1</v>
      </c>
      <c r="BW191" s="16">
        <v>1</v>
      </c>
      <c r="BX191" s="74">
        <f>COUNTIF($BE191:$BW191,2)</f>
        <v>16</v>
      </c>
      <c r="BY191" s="75">
        <f>BX191/COUNTA($BE191:$BW191)</f>
        <v>0.84210526315789469</v>
      </c>
      <c r="BZ191" s="74">
        <f>COUNTIF($BE191:$BW191,1)</f>
        <v>3</v>
      </c>
      <c r="CA191" s="75">
        <f>BZ191/COUNTA($BE191:$BW191)</f>
        <v>0.15789473684210525</v>
      </c>
      <c r="CB191" s="74">
        <f>COUNTIF($BE191:$BW191,0)</f>
        <v>0</v>
      </c>
      <c r="CC191" s="75">
        <f>CB191/COUNTA($BE191:$BW191)</f>
        <v>0</v>
      </c>
      <c r="CD191" s="74">
        <f>(((BX191*2)+(BZ191*1)+(CB191*0)))/COUNTA($BE191:$BW191)</f>
        <v>1.8421052631578947</v>
      </c>
      <c r="CE191" s="196" t="str">
        <f>IF(CD191&gt;=1.6,"Đạt mục tiêu",IF(CD191&gt;=1,"Cần cố gắng","Chưa đạt"))</f>
        <v>Đạt mục tiêu</v>
      </c>
    </row>
    <row r="192" spans="1:84" s="68" customFormat="1" ht="72.75" hidden="1" customHeight="1">
      <c r="A192" s="15">
        <v>169</v>
      </c>
      <c r="B192" s="128">
        <v>169</v>
      </c>
      <c r="C192" s="117" t="s">
        <v>230</v>
      </c>
      <c r="D192" s="84" t="s">
        <v>11</v>
      </c>
      <c r="E192" s="114" t="s">
        <v>231</v>
      </c>
      <c r="F192" s="81" t="s">
        <v>14</v>
      </c>
      <c r="G192" s="83" t="s">
        <v>323</v>
      </c>
      <c r="H192" s="61" t="s">
        <v>324</v>
      </c>
      <c r="I192" s="65"/>
      <c r="J192" s="62" t="s">
        <v>64</v>
      </c>
      <c r="K192" s="65"/>
      <c r="L192" s="65"/>
      <c r="M192" s="65"/>
      <c r="N192" s="120" t="s">
        <v>13</v>
      </c>
      <c r="O192" s="65"/>
      <c r="P192" s="65"/>
      <c r="Q192" s="65"/>
      <c r="R192" s="65"/>
      <c r="S192" s="65"/>
      <c r="T192" s="65"/>
      <c r="U192" s="60">
        <f t="shared" si="86"/>
        <v>1</v>
      </c>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7"/>
      <c r="BW192" s="67"/>
      <c r="BX192" s="65"/>
      <c r="BY192" s="65"/>
      <c r="BZ192" s="65"/>
      <c r="CA192" s="65"/>
      <c r="CB192" s="65"/>
      <c r="CC192" s="65"/>
      <c r="CD192" s="65"/>
      <c r="CE192" s="65"/>
    </row>
    <row r="193" spans="1:84" s="68" customFormat="1" ht="72.75" hidden="1" customHeight="1">
      <c r="A193" s="15">
        <v>170</v>
      </c>
      <c r="B193" s="128">
        <v>170</v>
      </c>
      <c r="C193" s="114" t="s">
        <v>232</v>
      </c>
      <c r="D193" s="84" t="s">
        <v>15</v>
      </c>
      <c r="E193" s="114" t="s">
        <v>233</v>
      </c>
      <c r="F193" s="81" t="s">
        <v>15</v>
      </c>
      <c r="G193" s="83" t="s">
        <v>325</v>
      </c>
      <c r="H193" s="61" t="s">
        <v>326</v>
      </c>
      <c r="I193" s="65"/>
      <c r="J193" s="62" t="s">
        <v>64</v>
      </c>
      <c r="K193" s="65"/>
      <c r="L193" s="65"/>
      <c r="M193" s="65"/>
      <c r="N193" s="65"/>
      <c r="O193" s="65"/>
      <c r="P193" s="120" t="s">
        <v>13</v>
      </c>
      <c r="Q193" s="65"/>
      <c r="R193" s="65"/>
      <c r="S193" s="65"/>
      <c r="T193" s="65"/>
      <c r="U193" s="60">
        <f t="shared" si="86"/>
        <v>1</v>
      </c>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7"/>
      <c r="BW193" s="67"/>
      <c r="BX193" s="65"/>
      <c r="BY193" s="65"/>
      <c r="BZ193" s="65"/>
      <c r="CA193" s="65"/>
      <c r="CB193" s="65"/>
      <c r="CC193" s="65"/>
      <c r="CD193" s="65"/>
      <c r="CE193" s="65"/>
    </row>
    <row r="194" spans="1:84" s="149" customFormat="1" ht="68.25" customHeight="1">
      <c r="A194" s="147">
        <v>171</v>
      </c>
      <c r="B194" s="128">
        <v>171</v>
      </c>
      <c r="C194" s="279" t="s">
        <v>234</v>
      </c>
      <c r="D194" s="280"/>
      <c r="E194" s="280"/>
      <c r="F194" s="280"/>
      <c r="G194" s="285"/>
      <c r="H194" s="153" t="s">
        <v>176</v>
      </c>
      <c r="I194" s="129" t="s">
        <v>176</v>
      </c>
      <c r="J194" s="129" t="s">
        <v>176</v>
      </c>
      <c r="K194" s="153" t="s">
        <v>176</v>
      </c>
      <c r="L194" s="129" t="s">
        <v>176</v>
      </c>
      <c r="M194" s="129" t="s">
        <v>176</v>
      </c>
      <c r="N194" s="129" t="s">
        <v>176</v>
      </c>
      <c r="O194" s="129" t="s">
        <v>176</v>
      </c>
      <c r="P194" s="129" t="s">
        <v>176</v>
      </c>
      <c r="Q194" s="129" t="s">
        <v>176</v>
      </c>
      <c r="R194" s="129"/>
      <c r="S194" s="129" t="s">
        <v>176</v>
      </c>
      <c r="T194" s="129" t="s">
        <v>176</v>
      </c>
      <c r="U194" s="129" t="s">
        <v>176</v>
      </c>
      <c r="V194" s="152"/>
      <c r="W194" s="152"/>
      <c r="X194" s="152"/>
      <c r="Y194" s="152"/>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43"/>
      <c r="BW194" s="43"/>
      <c r="BX194" s="6"/>
      <c r="BY194" s="6"/>
      <c r="BZ194" s="6"/>
      <c r="CA194" s="6"/>
      <c r="CB194" s="6"/>
      <c r="CC194" s="6"/>
      <c r="CD194" s="6"/>
      <c r="CE194" s="6"/>
      <c r="CF194" s="2"/>
    </row>
    <row r="195" spans="1:84" s="68" customFormat="1" ht="47.25" hidden="1">
      <c r="A195" s="15">
        <v>172</v>
      </c>
      <c r="B195" s="128">
        <v>172</v>
      </c>
      <c r="C195" s="80" t="s">
        <v>235</v>
      </c>
      <c r="D195" s="81" t="s">
        <v>11</v>
      </c>
      <c r="E195" s="80" t="s">
        <v>236</v>
      </c>
      <c r="F195" s="81" t="s">
        <v>14</v>
      </c>
      <c r="G195" s="101" t="s">
        <v>327</v>
      </c>
      <c r="H195" s="64" t="s">
        <v>328</v>
      </c>
      <c r="I195" s="65"/>
      <c r="J195" s="103" t="s">
        <v>64</v>
      </c>
      <c r="K195" s="65"/>
      <c r="L195" s="65"/>
      <c r="M195" s="120" t="s">
        <v>13</v>
      </c>
      <c r="N195" s="65"/>
      <c r="O195" s="65"/>
      <c r="P195" s="65"/>
      <c r="Q195" s="65"/>
      <c r="R195" s="120" t="s">
        <v>13</v>
      </c>
      <c r="S195" s="65"/>
      <c r="T195" s="65"/>
      <c r="U195" s="60">
        <f t="shared" si="86"/>
        <v>2</v>
      </c>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7"/>
      <c r="BW195" s="67"/>
      <c r="BX195" s="65"/>
      <c r="BY195" s="65"/>
      <c r="BZ195" s="65"/>
      <c r="CA195" s="65"/>
      <c r="CB195" s="65"/>
      <c r="CC195" s="65"/>
      <c r="CD195" s="65"/>
      <c r="CE195" s="65"/>
    </row>
    <row r="196" spans="1:84" s="68" customFormat="1" ht="78.75" hidden="1">
      <c r="A196" s="15">
        <v>173</v>
      </c>
      <c r="B196" s="128">
        <v>173</v>
      </c>
      <c r="C196" s="80" t="s">
        <v>237</v>
      </c>
      <c r="D196" s="81" t="s">
        <v>11</v>
      </c>
      <c r="E196" s="80" t="s">
        <v>238</v>
      </c>
      <c r="F196" s="81" t="s">
        <v>11</v>
      </c>
      <c r="G196" s="102" t="s">
        <v>388</v>
      </c>
      <c r="H196" s="89" t="s">
        <v>389</v>
      </c>
      <c r="I196" s="65"/>
      <c r="J196" s="103" t="s">
        <v>64</v>
      </c>
      <c r="K196" s="65"/>
      <c r="L196" s="65" t="s">
        <v>13</v>
      </c>
      <c r="M196" s="65"/>
      <c r="N196" s="65"/>
      <c r="O196" s="65"/>
      <c r="P196" s="65"/>
      <c r="Q196" s="65"/>
      <c r="R196" s="65"/>
      <c r="S196" s="65"/>
      <c r="T196" s="65"/>
      <c r="U196" s="60">
        <f t="shared" si="86"/>
        <v>1</v>
      </c>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7"/>
      <c r="BW196" s="67"/>
      <c r="BX196" s="65"/>
      <c r="BY196" s="65"/>
      <c r="BZ196" s="65"/>
      <c r="CA196" s="65"/>
      <c r="CB196" s="65"/>
      <c r="CC196" s="65"/>
      <c r="CD196" s="65"/>
      <c r="CE196" s="65"/>
    </row>
    <row r="197" spans="1:84" s="68" customFormat="1" ht="47.25" hidden="1">
      <c r="A197" s="15">
        <v>174</v>
      </c>
      <c r="B197" s="128">
        <v>174</v>
      </c>
      <c r="C197" s="80" t="s">
        <v>239</v>
      </c>
      <c r="D197" s="81" t="s">
        <v>11</v>
      </c>
      <c r="E197" s="80" t="s">
        <v>240</v>
      </c>
      <c r="F197" s="81" t="s">
        <v>11</v>
      </c>
      <c r="G197" s="68" t="s">
        <v>331</v>
      </c>
      <c r="H197" s="89" t="s">
        <v>332</v>
      </c>
      <c r="I197" s="65"/>
      <c r="J197" s="103" t="s">
        <v>64</v>
      </c>
      <c r="K197" s="65"/>
      <c r="L197" s="65"/>
      <c r="M197" s="65"/>
      <c r="N197" s="65"/>
      <c r="O197" s="65"/>
      <c r="P197" s="65"/>
      <c r="Q197" s="120" t="s">
        <v>13</v>
      </c>
      <c r="R197" s="65"/>
      <c r="S197" s="65"/>
      <c r="T197" s="65"/>
      <c r="U197" s="60">
        <f t="shared" si="86"/>
        <v>1</v>
      </c>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7"/>
      <c r="BW197" s="67"/>
      <c r="BX197" s="65"/>
      <c r="BY197" s="65"/>
      <c r="BZ197" s="65"/>
      <c r="CA197" s="65"/>
      <c r="CB197" s="65"/>
      <c r="CC197" s="65"/>
      <c r="CD197" s="65"/>
      <c r="CE197" s="65"/>
    </row>
    <row r="198" spans="1:84" s="68" customFormat="1" ht="47.25" hidden="1">
      <c r="A198" s="15">
        <v>175</v>
      </c>
      <c r="B198" s="128">
        <v>175</v>
      </c>
      <c r="C198" s="80" t="s">
        <v>241</v>
      </c>
      <c r="D198" s="81" t="s">
        <v>11</v>
      </c>
      <c r="E198" s="80" t="s">
        <v>242</v>
      </c>
      <c r="F198" s="81" t="s">
        <v>14</v>
      </c>
      <c r="G198" s="61" t="s">
        <v>330</v>
      </c>
      <c r="H198" s="61" t="s">
        <v>659</v>
      </c>
      <c r="I198" s="65"/>
      <c r="J198" s="103" t="s">
        <v>64</v>
      </c>
      <c r="K198" s="65"/>
      <c r="L198" s="65"/>
      <c r="M198" s="65"/>
      <c r="N198" s="65"/>
      <c r="O198" s="65"/>
      <c r="P198" s="65"/>
      <c r="Q198" s="65"/>
      <c r="R198" s="65"/>
      <c r="S198" s="65"/>
      <c r="T198" s="65" t="s">
        <v>13</v>
      </c>
      <c r="U198" s="60">
        <f t="shared" si="86"/>
        <v>1</v>
      </c>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7"/>
      <c r="BW198" s="67"/>
      <c r="BX198" s="65"/>
      <c r="BY198" s="65"/>
      <c r="BZ198" s="65"/>
      <c r="CA198" s="65"/>
      <c r="CB198" s="65"/>
      <c r="CC198" s="65"/>
      <c r="CD198" s="65"/>
      <c r="CE198" s="65"/>
    </row>
    <row r="199" spans="1:84" s="68" customFormat="1" ht="63" hidden="1">
      <c r="A199" s="15">
        <v>176</v>
      </c>
      <c r="B199" s="128">
        <v>176</v>
      </c>
      <c r="C199" s="80" t="s">
        <v>243</v>
      </c>
      <c r="D199" s="81" t="s">
        <v>14</v>
      </c>
      <c r="E199" s="80" t="s">
        <v>244</v>
      </c>
      <c r="F199" s="81" t="s">
        <v>14</v>
      </c>
      <c r="G199" s="73" t="s">
        <v>62</v>
      </c>
      <c r="H199" s="92" t="s">
        <v>329</v>
      </c>
      <c r="I199" s="65"/>
      <c r="J199" s="103" t="s">
        <v>64</v>
      </c>
      <c r="K199" s="65"/>
      <c r="L199" s="65"/>
      <c r="M199" s="65"/>
      <c r="N199" s="65"/>
      <c r="O199" s="65"/>
      <c r="P199" s="120" t="s">
        <v>13</v>
      </c>
      <c r="Q199" s="65"/>
      <c r="R199" s="65"/>
      <c r="S199" s="65"/>
      <c r="T199" s="65"/>
      <c r="U199" s="60">
        <f t="shared" si="86"/>
        <v>1</v>
      </c>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7"/>
      <c r="BW199" s="67"/>
      <c r="BX199" s="65"/>
      <c r="BY199" s="65"/>
      <c r="BZ199" s="65"/>
      <c r="CA199" s="65"/>
      <c r="CB199" s="65"/>
      <c r="CC199" s="65"/>
      <c r="CD199" s="65"/>
      <c r="CE199" s="65"/>
    </row>
    <row r="200" spans="1:84" ht="58.5" customHeight="1">
      <c r="A200" s="147">
        <v>177</v>
      </c>
      <c r="B200" s="128">
        <v>177</v>
      </c>
      <c r="C200" s="279" t="s">
        <v>245</v>
      </c>
      <c r="D200" s="280"/>
      <c r="E200" s="281"/>
      <c r="F200" s="21"/>
      <c r="G200" s="177" t="s">
        <v>176</v>
      </c>
      <c r="H200" s="177" t="s">
        <v>176</v>
      </c>
      <c r="I200" s="135" t="s">
        <v>176</v>
      </c>
      <c r="J200" s="135" t="s">
        <v>176</v>
      </c>
      <c r="K200" s="177" t="s">
        <v>176</v>
      </c>
      <c r="L200" s="135" t="s">
        <v>176</v>
      </c>
      <c r="M200" s="135" t="s">
        <v>176</v>
      </c>
      <c r="N200" s="135" t="s">
        <v>176</v>
      </c>
      <c r="O200" s="135" t="s">
        <v>176</v>
      </c>
      <c r="P200" s="135" t="s">
        <v>176</v>
      </c>
      <c r="Q200" s="135" t="s">
        <v>176</v>
      </c>
      <c r="R200" s="135"/>
      <c r="S200" s="135" t="s">
        <v>176</v>
      </c>
      <c r="T200" s="135" t="s">
        <v>176</v>
      </c>
      <c r="U200" s="135" t="s">
        <v>176</v>
      </c>
      <c r="V200" s="177" t="s">
        <v>176</v>
      </c>
      <c r="W200" s="177" t="s">
        <v>176</v>
      </c>
      <c r="X200" s="177" t="s">
        <v>176</v>
      </c>
      <c r="Y200" s="177" t="s">
        <v>176</v>
      </c>
      <c r="Z200" s="135" t="s">
        <v>176</v>
      </c>
      <c r="AA200" s="135" t="s">
        <v>176</v>
      </c>
      <c r="AB200" s="135" t="s">
        <v>176</v>
      </c>
      <c r="AC200" s="135" t="s">
        <v>176</v>
      </c>
      <c r="AD200" s="135" t="s">
        <v>176</v>
      </c>
      <c r="AE200" s="135" t="s">
        <v>176</v>
      </c>
      <c r="AF200" s="135" t="s">
        <v>176</v>
      </c>
      <c r="AG200" s="135" t="s">
        <v>176</v>
      </c>
      <c r="AH200" s="135" t="s">
        <v>176</v>
      </c>
      <c r="AI200" s="135" t="s">
        <v>176</v>
      </c>
      <c r="AJ200" s="135" t="s">
        <v>176</v>
      </c>
      <c r="AK200" s="135" t="s">
        <v>176</v>
      </c>
      <c r="AL200" s="135" t="s">
        <v>176</v>
      </c>
      <c r="AM200" s="135"/>
      <c r="AN200" s="135"/>
      <c r="AO200" s="135" t="s">
        <v>176</v>
      </c>
      <c r="AP200" s="135" t="s">
        <v>176</v>
      </c>
      <c r="AQ200" s="135" t="s">
        <v>176</v>
      </c>
      <c r="AR200" s="135" t="s">
        <v>176</v>
      </c>
      <c r="AS200" s="135" t="s">
        <v>176</v>
      </c>
      <c r="AT200" s="135" t="s">
        <v>176</v>
      </c>
      <c r="AU200" s="135" t="s">
        <v>176</v>
      </c>
      <c r="AV200" s="135" t="s">
        <v>176</v>
      </c>
      <c r="AW200" s="135" t="s">
        <v>176</v>
      </c>
      <c r="AX200" s="135"/>
      <c r="AY200" s="135"/>
      <c r="AZ200" s="135" t="s">
        <v>176</v>
      </c>
      <c r="BA200" s="135"/>
      <c r="BB200" s="135" t="s">
        <v>176</v>
      </c>
      <c r="BC200" s="135"/>
      <c r="BD200" s="135" t="s">
        <v>176</v>
      </c>
      <c r="BE200" s="135" t="s">
        <v>176</v>
      </c>
      <c r="BF200" s="135" t="s">
        <v>176</v>
      </c>
      <c r="BG200" s="135" t="s">
        <v>176</v>
      </c>
      <c r="BH200" s="135" t="s">
        <v>176</v>
      </c>
      <c r="BI200" s="135" t="s">
        <v>176</v>
      </c>
      <c r="BJ200" s="135" t="s">
        <v>176</v>
      </c>
      <c r="BK200" s="135" t="s">
        <v>176</v>
      </c>
      <c r="BL200" s="135" t="s">
        <v>176</v>
      </c>
      <c r="BM200" s="230"/>
      <c r="BN200" s="230"/>
      <c r="BO200" s="230"/>
      <c r="BP200" s="230"/>
      <c r="BQ200" s="135" t="s">
        <v>176</v>
      </c>
      <c r="BR200" s="135" t="s">
        <v>176</v>
      </c>
      <c r="BS200" s="135" t="s">
        <v>176</v>
      </c>
      <c r="BT200" s="135" t="s">
        <v>176</v>
      </c>
      <c r="BU200" s="135" t="s">
        <v>176</v>
      </c>
      <c r="BV200" s="135" t="s">
        <v>176</v>
      </c>
      <c r="BW200" s="135" t="s">
        <v>176</v>
      </c>
      <c r="BX200" s="135" t="s">
        <v>176</v>
      </c>
      <c r="BY200" s="135" t="s">
        <v>176</v>
      </c>
      <c r="BZ200" s="135" t="s">
        <v>176</v>
      </c>
      <c r="CA200" s="135" t="s">
        <v>176</v>
      </c>
      <c r="CB200" s="135" t="s">
        <v>176</v>
      </c>
      <c r="CC200" s="135" t="s">
        <v>176</v>
      </c>
      <c r="CD200" s="135" t="s">
        <v>176</v>
      </c>
      <c r="CE200" s="135" t="s">
        <v>176</v>
      </c>
    </row>
    <row r="201" spans="1:84" ht="58.5" customHeight="1">
      <c r="A201" s="147">
        <v>178</v>
      </c>
      <c r="B201" s="128">
        <v>178</v>
      </c>
      <c r="C201" s="279" t="s">
        <v>246</v>
      </c>
      <c r="D201" s="280"/>
      <c r="E201" s="281"/>
      <c r="F201" s="21"/>
      <c r="G201" s="177" t="s">
        <v>176</v>
      </c>
      <c r="H201" s="177" t="s">
        <v>176</v>
      </c>
      <c r="I201" s="135" t="s">
        <v>176</v>
      </c>
      <c r="J201" s="135" t="s">
        <v>176</v>
      </c>
      <c r="K201" s="177" t="s">
        <v>176</v>
      </c>
      <c r="L201" s="135" t="s">
        <v>176</v>
      </c>
      <c r="M201" s="135" t="s">
        <v>176</v>
      </c>
      <c r="N201" s="135" t="s">
        <v>176</v>
      </c>
      <c r="O201" s="135" t="s">
        <v>176</v>
      </c>
      <c r="P201" s="135" t="s">
        <v>176</v>
      </c>
      <c r="Q201" s="135" t="s">
        <v>176</v>
      </c>
      <c r="R201" s="135"/>
      <c r="S201" s="135" t="s">
        <v>176</v>
      </c>
      <c r="T201" s="135" t="s">
        <v>176</v>
      </c>
      <c r="U201" s="135" t="s">
        <v>176</v>
      </c>
      <c r="V201" s="177" t="s">
        <v>176</v>
      </c>
      <c r="W201" s="177" t="s">
        <v>176</v>
      </c>
      <c r="X201" s="177" t="s">
        <v>176</v>
      </c>
      <c r="Y201" s="177" t="s">
        <v>176</v>
      </c>
      <c r="Z201" s="135" t="s">
        <v>176</v>
      </c>
      <c r="AA201" s="135" t="s">
        <v>176</v>
      </c>
      <c r="AB201" s="135" t="s">
        <v>176</v>
      </c>
      <c r="AC201" s="135" t="s">
        <v>176</v>
      </c>
      <c r="AD201" s="135" t="s">
        <v>176</v>
      </c>
      <c r="AE201" s="135" t="s">
        <v>176</v>
      </c>
      <c r="AF201" s="135" t="s">
        <v>176</v>
      </c>
      <c r="AG201" s="135" t="s">
        <v>176</v>
      </c>
      <c r="AH201" s="135" t="s">
        <v>176</v>
      </c>
      <c r="AI201" s="135" t="s">
        <v>176</v>
      </c>
      <c r="AJ201" s="135" t="s">
        <v>176</v>
      </c>
      <c r="AK201" s="135" t="s">
        <v>176</v>
      </c>
      <c r="AL201" s="135" t="s">
        <v>176</v>
      </c>
      <c r="AM201" s="135"/>
      <c r="AN201" s="135"/>
      <c r="AO201" s="135" t="s">
        <v>176</v>
      </c>
      <c r="AP201" s="135" t="s">
        <v>176</v>
      </c>
      <c r="AQ201" s="135" t="s">
        <v>176</v>
      </c>
      <c r="AR201" s="135" t="s">
        <v>176</v>
      </c>
      <c r="AS201" s="135" t="s">
        <v>176</v>
      </c>
      <c r="AT201" s="135" t="s">
        <v>176</v>
      </c>
      <c r="AU201" s="135" t="s">
        <v>176</v>
      </c>
      <c r="AV201" s="135" t="s">
        <v>176</v>
      </c>
      <c r="AW201" s="135" t="s">
        <v>176</v>
      </c>
      <c r="AX201" s="135"/>
      <c r="AY201" s="135"/>
      <c r="AZ201" s="135" t="s">
        <v>176</v>
      </c>
      <c r="BA201" s="135"/>
      <c r="BB201" s="135" t="s">
        <v>176</v>
      </c>
      <c r="BC201" s="135"/>
      <c r="BD201" s="135" t="s">
        <v>176</v>
      </c>
      <c r="BE201" s="135" t="s">
        <v>176</v>
      </c>
      <c r="BF201" s="135" t="s">
        <v>176</v>
      </c>
      <c r="BG201" s="135" t="s">
        <v>176</v>
      </c>
      <c r="BH201" s="135" t="s">
        <v>176</v>
      </c>
      <c r="BI201" s="135" t="s">
        <v>176</v>
      </c>
      <c r="BJ201" s="135" t="s">
        <v>176</v>
      </c>
      <c r="BK201" s="135" t="s">
        <v>176</v>
      </c>
      <c r="BL201" s="135" t="s">
        <v>176</v>
      </c>
      <c r="BM201" s="230"/>
      <c r="BN201" s="230"/>
      <c r="BO201" s="230"/>
      <c r="BP201" s="230"/>
      <c r="BQ201" s="135" t="s">
        <v>176</v>
      </c>
      <c r="BR201" s="135" t="s">
        <v>176</v>
      </c>
      <c r="BS201" s="135" t="s">
        <v>176</v>
      </c>
      <c r="BT201" s="135" t="s">
        <v>176</v>
      </c>
      <c r="BU201" s="135" t="s">
        <v>176</v>
      </c>
      <c r="BV201" s="135" t="s">
        <v>176</v>
      </c>
      <c r="BW201" s="135" t="s">
        <v>176</v>
      </c>
      <c r="BX201" s="135" t="s">
        <v>176</v>
      </c>
      <c r="BY201" s="135" t="s">
        <v>176</v>
      </c>
      <c r="BZ201" s="135" t="s">
        <v>176</v>
      </c>
      <c r="CA201" s="135" t="s">
        <v>176</v>
      </c>
      <c r="CB201" s="135" t="s">
        <v>176</v>
      </c>
      <c r="CC201" s="135" t="s">
        <v>176</v>
      </c>
      <c r="CD201" s="135" t="s">
        <v>176</v>
      </c>
      <c r="CE201" s="135" t="s">
        <v>176</v>
      </c>
    </row>
    <row r="202" spans="1:84" s="68" customFormat="1" ht="47.25" hidden="1">
      <c r="A202" s="15"/>
      <c r="B202" s="128"/>
      <c r="C202" s="20" t="s">
        <v>571</v>
      </c>
      <c r="D202" s="138"/>
      <c r="E202" s="139"/>
      <c r="F202" s="21"/>
      <c r="G202" s="135"/>
      <c r="H202" s="19" t="s">
        <v>657</v>
      </c>
      <c r="I202" s="135"/>
      <c r="J202" s="135"/>
      <c r="K202" s="134"/>
      <c r="L202" s="134"/>
      <c r="M202" s="134"/>
      <c r="N202" s="134"/>
      <c r="O202" s="134"/>
      <c r="P202" s="134"/>
      <c r="Q202" s="134"/>
      <c r="R202" s="134"/>
      <c r="S202" s="134"/>
      <c r="T202" s="134" t="s">
        <v>13</v>
      </c>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230"/>
      <c r="BN202" s="230"/>
      <c r="BO202" s="230"/>
      <c r="BP202" s="230"/>
      <c r="BQ202" s="135"/>
      <c r="BR202" s="135"/>
      <c r="BS202" s="135"/>
      <c r="BT202" s="135"/>
      <c r="BU202" s="135"/>
      <c r="BV202" s="135"/>
      <c r="BW202" s="135"/>
      <c r="BX202" s="135"/>
      <c r="BY202" s="135"/>
      <c r="BZ202" s="135"/>
      <c r="CA202" s="135"/>
      <c r="CB202" s="135"/>
      <c r="CC202" s="135"/>
      <c r="CD202" s="135"/>
      <c r="CE202" s="135"/>
    </row>
    <row r="203" spans="1:84" ht="81" customHeight="1">
      <c r="A203" s="187">
        <v>179</v>
      </c>
      <c r="B203" s="128">
        <v>179</v>
      </c>
      <c r="C203" s="154" t="s">
        <v>571</v>
      </c>
      <c r="D203" s="71" t="s">
        <v>11</v>
      </c>
      <c r="E203" s="72" t="s">
        <v>338</v>
      </c>
      <c r="F203" s="71" t="s">
        <v>14</v>
      </c>
      <c r="G203" s="161"/>
      <c r="H203" s="163" t="s">
        <v>707</v>
      </c>
      <c r="I203" s="16" t="s">
        <v>137</v>
      </c>
      <c r="J203" s="103" t="s">
        <v>64</v>
      </c>
      <c r="K203" s="164" t="s">
        <v>13</v>
      </c>
      <c r="L203" s="17"/>
      <c r="M203" s="17"/>
      <c r="N203" s="74"/>
      <c r="O203" s="16"/>
      <c r="P203" s="74"/>
      <c r="Q203" s="16"/>
      <c r="R203" s="16"/>
      <c r="S203" s="17"/>
      <c r="T203" s="16"/>
      <c r="U203" s="60">
        <f t="shared" si="86"/>
        <v>1</v>
      </c>
      <c r="V203" s="162" t="s">
        <v>568</v>
      </c>
      <c r="W203" s="162" t="s">
        <v>566</v>
      </c>
      <c r="X203" s="236" t="s">
        <v>742</v>
      </c>
      <c r="Y203" s="162" t="s">
        <v>567</v>
      </c>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v>2</v>
      </c>
      <c r="BF203" s="16">
        <v>2</v>
      </c>
      <c r="BG203" s="16">
        <v>2</v>
      </c>
      <c r="BH203" s="16">
        <v>1</v>
      </c>
      <c r="BI203" s="16">
        <v>2</v>
      </c>
      <c r="BJ203" s="16">
        <v>2</v>
      </c>
      <c r="BK203" s="16">
        <v>1</v>
      </c>
      <c r="BL203" s="16">
        <v>2</v>
      </c>
      <c r="BM203" s="16">
        <v>2</v>
      </c>
      <c r="BN203" s="16">
        <v>2</v>
      </c>
      <c r="BO203" s="16">
        <v>2</v>
      </c>
      <c r="BP203" s="16">
        <v>2</v>
      </c>
      <c r="BQ203" s="16">
        <v>2</v>
      </c>
      <c r="BR203" s="16">
        <v>2</v>
      </c>
      <c r="BS203" s="16">
        <v>1</v>
      </c>
      <c r="BT203" s="16">
        <v>2</v>
      </c>
      <c r="BU203" s="16">
        <v>2</v>
      </c>
      <c r="BV203" s="16">
        <v>2</v>
      </c>
      <c r="BW203" s="16">
        <v>1</v>
      </c>
      <c r="BX203" s="74">
        <f>COUNTIF($BE203:$BW203,2)</f>
        <v>15</v>
      </c>
      <c r="BY203" s="75">
        <f>BX203/COUNTA($BE203:$BW203)</f>
        <v>0.78947368421052633</v>
      </c>
      <c r="BZ203" s="74">
        <f>COUNTIF($BE203:$BW203,1)</f>
        <v>4</v>
      </c>
      <c r="CA203" s="75">
        <f>BZ203/COUNTA($BE203:$BW203)</f>
        <v>0.21052631578947367</v>
      </c>
      <c r="CB203" s="74">
        <f>COUNTIF($BE203:$BW203,0)</f>
        <v>0</v>
      </c>
      <c r="CC203" s="75">
        <f>CB203/COUNTA($BE203:$BW203)</f>
        <v>0</v>
      </c>
      <c r="CD203" s="74">
        <f>(((BX203*2)+(BZ203*1)+(CB203*0)))/COUNTA($BE203:$BW203)</f>
        <v>1.7894736842105263</v>
      </c>
      <c r="CE203" s="196" t="str">
        <f>IF(CD203&gt;=1.6,"Đạt mục tiêu",IF(CD203&gt;=1,"Cần cố gắng","Chưa đạt"))</f>
        <v>Đạt mục tiêu</v>
      </c>
    </row>
    <row r="204" spans="1:84" s="2" customFormat="1" ht="47.25" hidden="1">
      <c r="A204" s="15"/>
      <c r="B204" s="128"/>
      <c r="C204" s="20" t="s">
        <v>571</v>
      </c>
      <c r="D204" s="71"/>
      <c r="E204" s="72"/>
      <c r="F204" s="71"/>
      <c r="G204" s="72"/>
      <c r="H204" s="19" t="s">
        <v>645</v>
      </c>
      <c r="I204" s="16"/>
      <c r="J204" s="103"/>
      <c r="K204" s="17"/>
      <c r="L204" s="17"/>
      <c r="M204" s="17"/>
      <c r="N204" s="74"/>
      <c r="O204" s="16"/>
      <c r="P204" s="74"/>
      <c r="Q204" s="16"/>
      <c r="R204" s="17" t="s">
        <v>13</v>
      </c>
      <c r="S204" s="17"/>
      <c r="T204" s="16"/>
      <c r="U204" s="60"/>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44"/>
      <c r="BW204" s="44"/>
      <c r="BX204" s="17"/>
      <c r="BY204" s="18"/>
      <c r="BZ204" s="17"/>
      <c r="CA204" s="18"/>
      <c r="CB204" s="17"/>
      <c r="CC204" s="18"/>
      <c r="CD204" s="17"/>
      <c r="CE204" s="17"/>
    </row>
    <row r="205" spans="1:84" s="2" customFormat="1" ht="75" hidden="1">
      <c r="A205" s="15">
        <v>180</v>
      </c>
      <c r="B205" s="128">
        <v>180</v>
      </c>
      <c r="C205" s="20" t="s">
        <v>337</v>
      </c>
      <c r="D205" s="71" t="s">
        <v>11</v>
      </c>
      <c r="E205" s="72" t="s">
        <v>338</v>
      </c>
      <c r="F205" s="71" t="s">
        <v>14</v>
      </c>
      <c r="G205" s="72" t="s">
        <v>339</v>
      </c>
      <c r="H205" s="19" t="s">
        <v>610</v>
      </c>
      <c r="I205" s="16" t="s">
        <v>137</v>
      </c>
      <c r="J205" s="103" t="s">
        <v>64</v>
      </c>
      <c r="K205" s="17"/>
      <c r="L205" s="17" t="s">
        <v>13</v>
      </c>
      <c r="M205" s="17"/>
      <c r="N205" s="74"/>
      <c r="O205" s="16"/>
      <c r="P205" s="74"/>
      <c r="Q205" s="16"/>
      <c r="R205" s="16"/>
      <c r="S205" s="17"/>
      <c r="T205" s="16"/>
      <c r="U205" s="60">
        <f t="shared" si="86"/>
        <v>1</v>
      </c>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44"/>
      <c r="BW205" s="44"/>
      <c r="BX205" s="17"/>
      <c r="BY205" s="18"/>
      <c r="BZ205" s="17"/>
      <c r="CA205" s="18"/>
      <c r="CB205" s="17"/>
      <c r="CC205" s="18"/>
      <c r="CD205" s="17"/>
      <c r="CE205" s="17"/>
    </row>
    <row r="206" spans="1:84" s="2" customFormat="1" ht="75" hidden="1">
      <c r="A206" s="15">
        <v>181</v>
      </c>
      <c r="B206" s="128">
        <v>181</v>
      </c>
      <c r="C206" s="20" t="s">
        <v>337</v>
      </c>
      <c r="D206" s="71" t="s">
        <v>11</v>
      </c>
      <c r="E206" s="72" t="s">
        <v>338</v>
      </c>
      <c r="F206" s="71" t="s">
        <v>14</v>
      </c>
      <c r="G206" s="72" t="s">
        <v>333</v>
      </c>
      <c r="H206" s="19" t="s">
        <v>341</v>
      </c>
      <c r="I206" s="16" t="s">
        <v>137</v>
      </c>
      <c r="J206" s="103" t="s">
        <v>64</v>
      </c>
      <c r="K206" s="17"/>
      <c r="L206" s="17"/>
      <c r="M206" s="17" t="s">
        <v>13</v>
      </c>
      <c r="N206" s="74"/>
      <c r="O206" s="16"/>
      <c r="P206" s="74"/>
      <c r="Q206" s="16"/>
      <c r="R206" s="16"/>
      <c r="S206" s="17"/>
      <c r="T206" s="16"/>
      <c r="U206" s="60">
        <f t="shared" si="86"/>
        <v>1</v>
      </c>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44"/>
      <c r="BW206" s="44"/>
      <c r="BX206" s="17"/>
      <c r="BY206" s="18"/>
      <c r="BZ206" s="17"/>
      <c r="CA206" s="18"/>
      <c r="CB206" s="17"/>
      <c r="CC206" s="18"/>
      <c r="CD206" s="17"/>
      <c r="CE206" s="17"/>
    </row>
    <row r="207" spans="1:84" s="2" customFormat="1" ht="75" hidden="1">
      <c r="A207" s="15">
        <v>182</v>
      </c>
      <c r="B207" s="128">
        <v>182</v>
      </c>
      <c r="C207" s="20" t="s">
        <v>337</v>
      </c>
      <c r="D207" s="71" t="s">
        <v>11</v>
      </c>
      <c r="E207" s="72" t="s">
        <v>338</v>
      </c>
      <c r="F207" s="71" t="s">
        <v>14</v>
      </c>
      <c r="G207" s="72" t="s">
        <v>335</v>
      </c>
      <c r="H207" s="19" t="s">
        <v>600</v>
      </c>
      <c r="I207" s="16" t="s">
        <v>137</v>
      </c>
      <c r="J207" s="103" t="s">
        <v>64</v>
      </c>
      <c r="K207" s="17"/>
      <c r="L207" s="17"/>
      <c r="M207" s="17"/>
      <c r="N207" s="74" t="s">
        <v>13</v>
      </c>
      <c r="O207" s="16"/>
      <c r="P207" s="74"/>
      <c r="Q207" s="16"/>
      <c r="R207" s="16"/>
      <c r="S207" s="17"/>
      <c r="T207" s="16"/>
      <c r="U207" s="60">
        <f t="shared" si="86"/>
        <v>1</v>
      </c>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44"/>
      <c r="BW207" s="44"/>
      <c r="BX207" s="17"/>
      <c r="BY207" s="18"/>
      <c r="BZ207" s="17"/>
      <c r="CA207" s="18"/>
      <c r="CB207" s="17"/>
      <c r="CC207" s="18"/>
      <c r="CD207" s="17"/>
      <c r="CE207" s="17"/>
    </row>
    <row r="208" spans="1:84" s="2" customFormat="1" ht="75" hidden="1">
      <c r="A208" s="15">
        <v>183</v>
      </c>
      <c r="B208" s="128">
        <v>183</v>
      </c>
      <c r="C208" s="20" t="s">
        <v>337</v>
      </c>
      <c r="D208" s="71" t="s">
        <v>11</v>
      </c>
      <c r="E208" s="72" t="s">
        <v>338</v>
      </c>
      <c r="F208" s="71" t="s">
        <v>14</v>
      </c>
      <c r="G208" s="72" t="s">
        <v>334</v>
      </c>
      <c r="H208" s="19" t="s">
        <v>342</v>
      </c>
      <c r="I208" s="16" t="s">
        <v>137</v>
      </c>
      <c r="J208" s="103" t="s">
        <v>64</v>
      </c>
      <c r="K208" s="17"/>
      <c r="L208" s="17"/>
      <c r="M208" s="17"/>
      <c r="N208" s="74"/>
      <c r="O208" s="16"/>
      <c r="P208" s="74"/>
      <c r="Q208" s="16"/>
      <c r="R208" s="16"/>
      <c r="S208" s="17"/>
      <c r="T208" s="16"/>
      <c r="U208" s="60">
        <f t="shared" si="86"/>
        <v>0</v>
      </c>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44"/>
      <c r="BW208" s="44"/>
      <c r="BX208" s="17"/>
      <c r="BY208" s="18"/>
      <c r="BZ208" s="17"/>
      <c r="CA208" s="18"/>
      <c r="CB208" s="17"/>
      <c r="CC208" s="18"/>
      <c r="CD208" s="17"/>
      <c r="CE208" s="17"/>
    </row>
    <row r="209" spans="1:84" s="2" customFormat="1" ht="75" hidden="1">
      <c r="A209" s="15">
        <v>184</v>
      </c>
      <c r="B209" s="128">
        <v>184</v>
      </c>
      <c r="C209" s="20" t="s">
        <v>337</v>
      </c>
      <c r="D209" s="71" t="s">
        <v>11</v>
      </c>
      <c r="E209" s="72" t="s">
        <v>338</v>
      </c>
      <c r="F209" s="71" t="s">
        <v>14</v>
      </c>
      <c r="G209" s="72" t="s">
        <v>340</v>
      </c>
      <c r="H209" s="19" t="s">
        <v>630</v>
      </c>
      <c r="I209" s="16" t="s">
        <v>137</v>
      </c>
      <c r="J209" s="103" t="s">
        <v>64</v>
      </c>
      <c r="K209" s="17"/>
      <c r="L209" s="17"/>
      <c r="M209" s="17"/>
      <c r="N209" s="74"/>
      <c r="O209" s="16"/>
      <c r="P209" s="74" t="s">
        <v>13</v>
      </c>
      <c r="Q209" s="16"/>
      <c r="R209" s="16"/>
      <c r="S209" s="17"/>
      <c r="T209" s="16"/>
      <c r="U209" s="60">
        <f t="shared" si="86"/>
        <v>1</v>
      </c>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44"/>
      <c r="BW209" s="44"/>
      <c r="BX209" s="17"/>
      <c r="BY209" s="18"/>
      <c r="BZ209" s="17"/>
      <c r="CA209" s="18"/>
      <c r="CB209" s="17"/>
      <c r="CC209" s="18"/>
      <c r="CD209" s="17"/>
      <c r="CE209" s="17"/>
    </row>
    <row r="210" spans="1:84" s="2" customFormat="1" ht="60" hidden="1">
      <c r="A210" s="15">
        <v>185</v>
      </c>
      <c r="B210" s="128">
        <v>185</v>
      </c>
      <c r="C210" s="20" t="s">
        <v>337</v>
      </c>
      <c r="D210" s="71" t="s">
        <v>11</v>
      </c>
      <c r="E210" s="72" t="s">
        <v>338</v>
      </c>
      <c r="F210" s="71" t="s">
        <v>14</v>
      </c>
      <c r="G210" s="72" t="s">
        <v>336</v>
      </c>
      <c r="H210" s="19" t="s">
        <v>636</v>
      </c>
      <c r="I210" s="16" t="s">
        <v>137</v>
      </c>
      <c r="J210" s="103" t="s">
        <v>64</v>
      </c>
      <c r="K210" s="17"/>
      <c r="L210" s="17"/>
      <c r="M210" s="17"/>
      <c r="N210" s="74"/>
      <c r="O210" s="16"/>
      <c r="P210" s="74"/>
      <c r="Q210" s="17" t="s">
        <v>13</v>
      </c>
      <c r="R210" s="16"/>
      <c r="S210" s="17"/>
      <c r="T210" s="16"/>
      <c r="U210" s="60">
        <f t="shared" si="86"/>
        <v>1</v>
      </c>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44"/>
      <c r="BW210" s="44"/>
      <c r="BX210" s="17"/>
      <c r="BY210" s="18"/>
      <c r="BZ210" s="17"/>
      <c r="CA210" s="18"/>
      <c r="CB210" s="17"/>
      <c r="CC210" s="18"/>
      <c r="CD210" s="17"/>
      <c r="CE210" s="17"/>
    </row>
    <row r="211" spans="1:84" ht="133.5" customHeight="1">
      <c r="A211" s="187" t="s">
        <v>684</v>
      </c>
      <c r="B211" s="128">
        <v>186</v>
      </c>
      <c r="C211" s="154" t="s">
        <v>337</v>
      </c>
      <c r="D211" s="71" t="s">
        <v>11</v>
      </c>
      <c r="E211" s="72" t="s">
        <v>343</v>
      </c>
      <c r="F211" s="71" t="s">
        <v>14</v>
      </c>
      <c r="G211" s="161" t="s">
        <v>349</v>
      </c>
      <c r="H211" s="166" t="s">
        <v>708</v>
      </c>
      <c r="I211" s="16" t="s">
        <v>137</v>
      </c>
      <c r="J211" s="103" t="s">
        <v>64</v>
      </c>
      <c r="K211" s="164" t="s">
        <v>13</v>
      </c>
      <c r="L211" s="17"/>
      <c r="M211" s="17"/>
      <c r="N211" s="74"/>
      <c r="O211" s="16"/>
      <c r="P211" s="74"/>
      <c r="Q211" s="16"/>
      <c r="R211" s="16"/>
      <c r="S211" s="17"/>
      <c r="T211" s="16"/>
      <c r="U211" s="60">
        <f t="shared" si="86"/>
        <v>1</v>
      </c>
      <c r="V211" s="236" t="s">
        <v>742</v>
      </c>
      <c r="W211" s="162" t="s">
        <v>568</v>
      </c>
      <c r="X211" s="162" t="s">
        <v>568</v>
      </c>
      <c r="Y211" s="162" t="s">
        <v>568</v>
      </c>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v>2</v>
      </c>
      <c r="BF211" s="16">
        <v>2</v>
      </c>
      <c r="BG211" s="16">
        <v>2</v>
      </c>
      <c r="BH211" s="16">
        <v>2</v>
      </c>
      <c r="BI211" s="16">
        <v>2</v>
      </c>
      <c r="BJ211" s="16">
        <v>2</v>
      </c>
      <c r="BK211" s="16">
        <v>2</v>
      </c>
      <c r="BL211" s="16">
        <v>2</v>
      </c>
      <c r="BM211" s="16">
        <v>2</v>
      </c>
      <c r="BN211" s="16">
        <v>2</v>
      </c>
      <c r="BO211" s="16">
        <v>2</v>
      </c>
      <c r="BP211" s="16">
        <v>2</v>
      </c>
      <c r="BQ211" s="16">
        <v>2</v>
      </c>
      <c r="BR211" s="16">
        <v>2</v>
      </c>
      <c r="BS211" s="16">
        <v>1</v>
      </c>
      <c r="BT211" s="16">
        <v>2</v>
      </c>
      <c r="BU211" s="16">
        <v>2</v>
      </c>
      <c r="BV211" s="16">
        <v>1</v>
      </c>
      <c r="BW211" s="16">
        <v>1</v>
      </c>
      <c r="BX211" s="74">
        <f>COUNTIF($BE211:$BW211,2)</f>
        <v>16</v>
      </c>
      <c r="BY211" s="75">
        <f>BX211/COUNTA($BE211:$BW211)</f>
        <v>0.84210526315789469</v>
      </c>
      <c r="BZ211" s="74">
        <f>COUNTIF($BE211:$BW211,1)</f>
        <v>3</v>
      </c>
      <c r="CA211" s="75">
        <f>BZ211/COUNTA($BE211:$BW211)</f>
        <v>0.15789473684210525</v>
      </c>
      <c r="CB211" s="74">
        <f>COUNTIF($BE211:$BW211,0)</f>
        <v>0</v>
      </c>
      <c r="CC211" s="75">
        <f>CB211/COUNTA($BE211:$BW211)</f>
        <v>0</v>
      </c>
      <c r="CD211" s="74">
        <f>(((BX211*2)+(BZ211*1)+(CB211*0)))/COUNTA($BE211:$BW211)</f>
        <v>1.8421052631578947</v>
      </c>
      <c r="CE211" s="196" t="str">
        <f>IF(CD211&gt;=1.6,"Đạt mục tiêu",IF(CD211&gt;=1,"Cần cố gắng","Chưa đạt"))</f>
        <v>Đạt mục tiêu</v>
      </c>
    </row>
    <row r="212" spans="1:84" s="2" customFormat="1" ht="47.25" hidden="1">
      <c r="A212" s="15">
        <v>187</v>
      </c>
      <c r="B212" s="128">
        <v>187</v>
      </c>
      <c r="C212" s="20" t="s">
        <v>337</v>
      </c>
      <c r="D212" s="71" t="s">
        <v>11</v>
      </c>
      <c r="E212" s="72" t="s">
        <v>343</v>
      </c>
      <c r="F212" s="71" t="s">
        <v>14</v>
      </c>
      <c r="G212" s="72" t="s">
        <v>350</v>
      </c>
      <c r="H212" s="19" t="s">
        <v>351</v>
      </c>
      <c r="I212" s="16" t="s">
        <v>137</v>
      </c>
      <c r="J212" s="103" t="s">
        <v>64</v>
      </c>
      <c r="K212" s="17"/>
      <c r="L212" s="17"/>
      <c r="M212" s="17"/>
      <c r="N212" s="74"/>
      <c r="O212" s="16"/>
      <c r="P212" s="74"/>
      <c r="Q212" s="16"/>
      <c r="R212" s="16"/>
      <c r="S212" s="17"/>
      <c r="T212" s="16"/>
      <c r="U212" s="60">
        <f t="shared" si="86"/>
        <v>0</v>
      </c>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44"/>
      <c r="BW212" s="44"/>
      <c r="BX212" s="17"/>
      <c r="BY212" s="18"/>
      <c r="BZ212" s="17"/>
      <c r="CA212" s="18"/>
      <c r="CB212" s="17"/>
      <c r="CC212" s="18"/>
      <c r="CD212" s="17"/>
      <c r="CE212" s="17"/>
    </row>
    <row r="213" spans="1:84" s="2" customFormat="1" ht="47.25" hidden="1">
      <c r="A213" s="15">
        <v>188</v>
      </c>
      <c r="B213" s="128">
        <v>188</v>
      </c>
      <c r="C213" s="20" t="s">
        <v>337</v>
      </c>
      <c r="D213" s="71" t="s">
        <v>11</v>
      </c>
      <c r="E213" s="72" t="s">
        <v>343</v>
      </c>
      <c r="F213" s="71" t="s">
        <v>14</v>
      </c>
      <c r="G213" s="72" t="s">
        <v>344</v>
      </c>
      <c r="H213" s="19" t="s">
        <v>352</v>
      </c>
      <c r="I213" s="16" t="s">
        <v>137</v>
      </c>
      <c r="J213" s="103" t="s">
        <v>64</v>
      </c>
      <c r="K213" s="17"/>
      <c r="L213" s="17"/>
      <c r="M213" s="17" t="s">
        <v>13</v>
      </c>
      <c r="N213" s="74"/>
      <c r="O213" s="16"/>
      <c r="P213" s="74"/>
      <c r="Q213" s="16"/>
      <c r="R213" s="16"/>
      <c r="S213" s="17"/>
      <c r="T213" s="16"/>
      <c r="U213" s="60">
        <f t="shared" si="86"/>
        <v>1</v>
      </c>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44"/>
      <c r="BW213" s="44"/>
      <c r="BX213" s="17"/>
      <c r="BY213" s="18"/>
      <c r="BZ213" s="17"/>
      <c r="CA213" s="18"/>
      <c r="CB213" s="17"/>
      <c r="CC213" s="18"/>
      <c r="CD213" s="17"/>
      <c r="CE213" s="17"/>
    </row>
    <row r="214" spans="1:84" s="2" customFormat="1" ht="63" hidden="1">
      <c r="A214" s="15">
        <v>189</v>
      </c>
      <c r="B214" s="128">
        <v>189</v>
      </c>
      <c r="C214" s="20" t="s">
        <v>337</v>
      </c>
      <c r="D214" s="71" t="s">
        <v>11</v>
      </c>
      <c r="E214" s="72" t="s">
        <v>343</v>
      </c>
      <c r="F214" s="71" t="s">
        <v>14</v>
      </c>
      <c r="G214" s="72" t="s">
        <v>345</v>
      </c>
      <c r="H214" s="19" t="s">
        <v>623</v>
      </c>
      <c r="I214" s="16" t="s">
        <v>137</v>
      </c>
      <c r="J214" s="103" t="s">
        <v>64</v>
      </c>
      <c r="K214" s="17"/>
      <c r="L214" s="17"/>
      <c r="M214" s="17"/>
      <c r="N214" s="74"/>
      <c r="O214" s="17" t="s">
        <v>13</v>
      </c>
      <c r="P214" s="74"/>
      <c r="Q214" s="16"/>
      <c r="R214" s="16"/>
      <c r="S214" s="17"/>
      <c r="T214" s="16"/>
      <c r="U214" s="60">
        <f t="shared" si="86"/>
        <v>1</v>
      </c>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44"/>
      <c r="BW214" s="44"/>
      <c r="BX214" s="17"/>
      <c r="BY214" s="18"/>
      <c r="BZ214" s="17"/>
      <c r="CA214" s="18"/>
      <c r="CB214" s="17"/>
      <c r="CC214" s="18"/>
      <c r="CD214" s="17"/>
      <c r="CE214" s="17"/>
    </row>
    <row r="215" spans="1:84" s="2" customFormat="1" ht="63" hidden="1">
      <c r="A215" s="15">
        <v>190</v>
      </c>
      <c r="B215" s="128">
        <v>190</v>
      </c>
      <c r="C215" s="20" t="s">
        <v>337</v>
      </c>
      <c r="D215" s="71" t="s">
        <v>11</v>
      </c>
      <c r="E215" s="72" t="s">
        <v>343</v>
      </c>
      <c r="F215" s="71" t="s">
        <v>14</v>
      </c>
      <c r="G215" s="72" t="s">
        <v>601</v>
      </c>
      <c r="H215" s="19" t="s">
        <v>602</v>
      </c>
      <c r="I215" s="16" t="s">
        <v>137</v>
      </c>
      <c r="J215" s="103" t="s">
        <v>64</v>
      </c>
      <c r="K215" s="17"/>
      <c r="L215" s="17"/>
      <c r="M215" s="17"/>
      <c r="N215" s="74" t="s">
        <v>13</v>
      </c>
      <c r="O215" s="16"/>
      <c r="P215" s="74"/>
      <c r="Q215" s="16"/>
      <c r="R215" s="16"/>
      <c r="S215" s="17"/>
      <c r="T215" s="16"/>
      <c r="U215" s="60">
        <f t="shared" si="86"/>
        <v>1</v>
      </c>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44"/>
      <c r="BW215" s="44"/>
      <c r="BX215" s="17"/>
      <c r="BY215" s="18"/>
      <c r="BZ215" s="17"/>
      <c r="CA215" s="18"/>
      <c r="CB215" s="17"/>
      <c r="CC215" s="18"/>
      <c r="CD215" s="17"/>
      <c r="CE215" s="17"/>
    </row>
    <row r="216" spans="1:84" s="2" customFormat="1" ht="47.25" hidden="1">
      <c r="A216" s="15">
        <v>191</v>
      </c>
      <c r="B216" s="128">
        <v>191</v>
      </c>
      <c r="C216" s="20" t="s">
        <v>337</v>
      </c>
      <c r="D216" s="71" t="s">
        <v>11</v>
      </c>
      <c r="E216" s="72" t="s">
        <v>343</v>
      </c>
      <c r="F216" s="71" t="s">
        <v>14</v>
      </c>
      <c r="G216" s="72" t="s">
        <v>353</v>
      </c>
      <c r="H216" s="19" t="s">
        <v>617</v>
      </c>
      <c r="I216" s="16" t="s">
        <v>137</v>
      </c>
      <c r="J216" s="103" t="s">
        <v>64</v>
      </c>
      <c r="K216" s="17"/>
      <c r="L216" s="17"/>
      <c r="M216" s="17" t="s">
        <v>13</v>
      </c>
      <c r="N216" s="74"/>
      <c r="O216" s="16"/>
      <c r="P216" s="74"/>
      <c r="Q216" s="16"/>
      <c r="R216" s="16"/>
      <c r="S216" s="17"/>
      <c r="T216" s="16"/>
      <c r="U216" s="60">
        <f t="shared" si="86"/>
        <v>1</v>
      </c>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44"/>
      <c r="BW216" s="44"/>
      <c r="BX216" s="17"/>
      <c r="BY216" s="18"/>
      <c r="BZ216" s="17"/>
      <c r="CA216" s="18"/>
      <c r="CB216" s="17"/>
      <c r="CC216" s="18"/>
      <c r="CD216" s="17"/>
      <c r="CE216" s="17"/>
    </row>
    <row r="217" spans="1:84" s="2" customFormat="1" ht="47.25" hidden="1">
      <c r="A217" s="15">
        <v>192</v>
      </c>
      <c r="B217" s="128">
        <v>192</v>
      </c>
      <c r="C217" s="20" t="s">
        <v>337</v>
      </c>
      <c r="D217" s="71" t="s">
        <v>11</v>
      </c>
      <c r="E217" s="72" t="s">
        <v>343</v>
      </c>
      <c r="F217" s="71" t="s">
        <v>14</v>
      </c>
      <c r="G217" s="72" t="s">
        <v>346</v>
      </c>
      <c r="H217" s="19" t="s">
        <v>637</v>
      </c>
      <c r="I217" s="16"/>
      <c r="J217" s="103" t="s">
        <v>64</v>
      </c>
      <c r="K217" s="17"/>
      <c r="L217" s="17"/>
      <c r="M217" s="17"/>
      <c r="N217" s="74"/>
      <c r="O217" s="16"/>
      <c r="P217" s="74"/>
      <c r="Q217" s="17" t="s">
        <v>13</v>
      </c>
      <c r="R217" s="16"/>
      <c r="S217" s="17"/>
      <c r="T217" s="16"/>
      <c r="U217" s="60">
        <f t="shared" si="86"/>
        <v>1</v>
      </c>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44"/>
      <c r="BW217" s="44"/>
      <c r="BX217" s="17"/>
      <c r="BY217" s="18"/>
      <c r="BZ217" s="17"/>
      <c r="CA217" s="18"/>
      <c r="CB217" s="17"/>
      <c r="CC217" s="18"/>
      <c r="CD217" s="17"/>
      <c r="CE217" s="17"/>
    </row>
    <row r="218" spans="1:84" s="2" customFormat="1" ht="47.25" hidden="1">
      <c r="A218" s="15">
        <v>193</v>
      </c>
      <c r="B218" s="128">
        <v>193</v>
      </c>
      <c r="C218" s="20" t="s">
        <v>337</v>
      </c>
      <c r="D218" s="71" t="s">
        <v>11</v>
      </c>
      <c r="E218" s="72" t="s">
        <v>343</v>
      </c>
      <c r="F218" s="71" t="s">
        <v>14</v>
      </c>
      <c r="G218" s="72" t="s">
        <v>347</v>
      </c>
      <c r="H218" s="19" t="s">
        <v>653</v>
      </c>
      <c r="I218" s="16"/>
      <c r="J218" s="103" t="s">
        <v>64</v>
      </c>
      <c r="K218" s="17"/>
      <c r="L218" s="17"/>
      <c r="M218" s="17"/>
      <c r="N218" s="74"/>
      <c r="O218" s="16"/>
      <c r="P218" s="74"/>
      <c r="Q218" s="16"/>
      <c r="R218" s="16"/>
      <c r="S218" s="17" t="s">
        <v>13</v>
      </c>
      <c r="T218" s="16"/>
      <c r="U218" s="60">
        <f t="shared" si="86"/>
        <v>1</v>
      </c>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44"/>
      <c r="BW218" s="44"/>
      <c r="BX218" s="17"/>
      <c r="BY218" s="18"/>
      <c r="BZ218" s="17"/>
      <c r="CA218" s="18"/>
      <c r="CB218" s="17"/>
      <c r="CC218" s="18"/>
      <c r="CD218" s="17"/>
      <c r="CE218" s="17"/>
    </row>
    <row r="219" spans="1:84" s="2" customFormat="1" ht="47.25" hidden="1">
      <c r="A219" s="15"/>
      <c r="B219" s="128"/>
      <c r="C219" s="20" t="s">
        <v>337</v>
      </c>
      <c r="D219" s="71"/>
      <c r="E219" s="72"/>
      <c r="F219" s="71"/>
      <c r="G219" s="72"/>
      <c r="H219" s="19" t="s">
        <v>658</v>
      </c>
      <c r="I219" s="16"/>
      <c r="J219" s="103"/>
      <c r="K219" s="17"/>
      <c r="L219" s="17"/>
      <c r="M219" s="17"/>
      <c r="N219" s="74"/>
      <c r="O219" s="16"/>
      <c r="P219" s="74"/>
      <c r="Q219" s="16"/>
      <c r="R219" s="16"/>
      <c r="S219" s="17"/>
      <c r="T219" s="17" t="s">
        <v>13</v>
      </c>
      <c r="U219" s="60"/>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44"/>
      <c r="BW219" s="44"/>
      <c r="BX219" s="17"/>
      <c r="BY219" s="18"/>
      <c r="BZ219" s="17"/>
      <c r="CA219" s="18"/>
      <c r="CB219" s="17"/>
      <c r="CC219" s="18"/>
      <c r="CD219" s="17"/>
      <c r="CE219" s="17"/>
    </row>
    <row r="220" spans="1:84" s="2" customFormat="1" ht="47.25" hidden="1">
      <c r="A220" s="15">
        <v>194</v>
      </c>
      <c r="B220" s="128">
        <v>194</v>
      </c>
      <c r="C220" s="20" t="s">
        <v>337</v>
      </c>
      <c r="D220" s="71" t="s">
        <v>11</v>
      </c>
      <c r="E220" s="72" t="s">
        <v>343</v>
      </c>
      <c r="F220" s="71" t="s">
        <v>14</v>
      </c>
      <c r="G220" s="72" t="s">
        <v>348</v>
      </c>
      <c r="H220" s="19" t="s">
        <v>611</v>
      </c>
      <c r="I220" s="16" t="s">
        <v>137</v>
      </c>
      <c r="J220" s="103" t="s">
        <v>64</v>
      </c>
      <c r="K220" s="17"/>
      <c r="L220" s="17" t="s">
        <v>13</v>
      </c>
      <c r="M220" s="17"/>
      <c r="N220" s="74"/>
      <c r="O220" s="16"/>
      <c r="P220" s="74"/>
      <c r="Q220" s="16"/>
      <c r="R220" s="16"/>
      <c r="S220" s="17"/>
      <c r="T220" s="16"/>
      <c r="U220" s="60">
        <f t="shared" si="86"/>
        <v>1</v>
      </c>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44"/>
      <c r="BW220" s="44"/>
      <c r="BX220" s="17"/>
      <c r="BY220" s="18"/>
      <c r="BZ220" s="17"/>
      <c r="CA220" s="18"/>
      <c r="CB220" s="17"/>
      <c r="CC220" s="18"/>
      <c r="CD220" s="17"/>
      <c r="CE220" s="17"/>
    </row>
    <row r="221" spans="1:84" s="149" customFormat="1">
      <c r="A221" s="147">
        <v>195</v>
      </c>
      <c r="B221" s="128">
        <v>195</v>
      </c>
      <c r="C221" s="279" t="s">
        <v>63</v>
      </c>
      <c r="D221" s="282"/>
      <c r="E221" s="283"/>
      <c r="F221" s="11" t="s">
        <v>176</v>
      </c>
      <c r="G221" s="173" t="s">
        <v>176</v>
      </c>
      <c r="H221" s="173" t="s">
        <v>176</v>
      </c>
      <c r="I221" s="11" t="s">
        <v>176</v>
      </c>
      <c r="J221" s="11" t="s">
        <v>176</v>
      </c>
      <c r="K221" s="173" t="s">
        <v>176</v>
      </c>
      <c r="L221" s="11" t="s">
        <v>176</v>
      </c>
      <c r="M221" s="11" t="s">
        <v>176</v>
      </c>
      <c r="N221" s="11" t="s">
        <v>176</v>
      </c>
      <c r="O221" s="11" t="s">
        <v>176</v>
      </c>
      <c r="P221" s="11" t="s">
        <v>176</v>
      </c>
      <c r="Q221" s="11" t="s">
        <v>176</v>
      </c>
      <c r="R221" s="11"/>
      <c r="S221" s="11" t="s">
        <v>176</v>
      </c>
      <c r="T221" s="11" t="s">
        <v>176</v>
      </c>
      <c r="U221" s="11" t="s">
        <v>176</v>
      </c>
      <c r="V221" s="173" t="s">
        <v>176</v>
      </c>
      <c r="W221" s="173" t="s">
        <v>176</v>
      </c>
      <c r="X221" s="173" t="s">
        <v>176</v>
      </c>
      <c r="Y221" s="173" t="s">
        <v>176</v>
      </c>
      <c r="Z221" s="11" t="s">
        <v>176</v>
      </c>
      <c r="AA221" s="11" t="s">
        <v>176</v>
      </c>
      <c r="AB221" s="11" t="s">
        <v>176</v>
      </c>
      <c r="AC221" s="11" t="s">
        <v>176</v>
      </c>
      <c r="AD221" s="11" t="s">
        <v>176</v>
      </c>
      <c r="AE221" s="11" t="s">
        <v>176</v>
      </c>
      <c r="AF221" s="11" t="s">
        <v>176</v>
      </c>
      <c r="AG221" s="11" t="s">
        <v>176</v>
      </c>
      <c r="AH221" s="11" t="s">
        <v>176</v>
      </c>
      <c r="AI221" s="11" t="s">
        <v>176</v>
      </c>
      <c r="AJ221" s="11" t="s">
        <v>176</v>
      </c>
      <c r="AK221" s="11" t="s">
        <v>176</v>
      </c>
      <c r="AL221" s="11" t="s">
        <v>176</v>
      </c>
      <c r="AM221" s="11"/>
      <c r="AN221" s="11"/>
      <c r="AO221" s="11" t="s">
        <v>176</v>
      </c>
      <c r="AP221" s="11" t="s">
        <v>176</v>
      </c>
      <c r="AQ221" s="11" t="s">
        <v>176</v>
      </c>
      <c r="AR221" s="11" t="s">
        <v>176</v>
      </c>
      <c r="AS221" s="11" t="s">
        <v>176</v>
      </c>
      <c r="AT221" s="11" t="s">
        <v>176</v>
      </c>
      <c r="AU221" s="11" t="s">
        <v>176</v>
      </c>
      <c r="AV221" s="11" t="s">
        <v>176</v>
      </c>
      <c r="AW221" s="11" t="s">
        <v>176</v>
      </c>
      <c r="AX221" s="11"/>
      <c r="AY221" s="11"/>
      <c r="AZ221" s="11" t="s">
        <v>176</v>
      </c>
      <c r="BA221" s="11"/>
      <c r="BB221" s="11" t="s">
        <v>176</v>
      </c>
      <c r="BC221" s="11"/>
      <c r="BD221" s="11" t="s">
        <v>176</v>
      </c>
      <c r="BE221" s="11" t="s">
        <v>176</v>
      </c>
      <c r="BF221" s="11" t="s">
        <v>176</v>
      </c>
      <c r="BG221" s="11" t="s">
        <v>176</v>
      </c>
      <c r="BH221" s="11" t="s">
        <v>176</v>
      </c>
      <c r="BI221" s="11" t="s">
        <v>176</v>
      </c>
      <c r="BJ221" s="11" t="s">
        <v>176</v>
      </c>
      <c r="BK221" s="11" t="s">
        <v>176</v>
      </c>
      <c r="BL221" s="11" t="s">
        <v>176</v>
      </c>
      <c r="BM221" s="11"/>
      <c r="BN221" s="11"/>
      <c r="BO221" s="11"/>
      <c r="BP221" s="11"/>
      <c r="BQ221" s="11" t="s">
        <v>176</v>
      </c>
      <c r="BR221" s="11" t="s">
        <v>176</v>
      </c>
      <c r="BS221" s="11" t="s">
        <v>176</v>
      </c>
      <c r="BT221" s="11" t="s">
        <v>176</v>
      </c>
      <c r="BU221" s="11" t="s">
        <v>176</v>
      </c>
      <c r="BV221" s="11" t="s">
        <v>176</v>
      </c>
      <c r="BW221" s="11" t="s">
        <v>176</v>
      </c>
      <c r="BX221" s="11" t="s">
        <v>176</v>
      </c>
      <c r="BY221" s="11" t="s">
        <v>176</v>
      </c>
      <c r="BZ221" s="11" t="s">
        <v>176</v>
      </c>
      <c r="CA221" s="11" t="s">
        <v>176</v>
      </c>
      <c r="CB221" s="11" t="s">
        <v>176</v>
      </c>
      <c r="CC221" s="11" t="s">
        <v>176</v>
      </c>
      <c r="CD221" s="11" t="s">
        <v>176</v>
      </c>
      <c r="CE221" s="11" t="s">
        <v>176</v>
      </c>
      <c r="CF221" s="2"/>
    </row>
    <row r="222" spans="1:84" s="149" customFormat="1">
      <c r="A222" s="147">
        <v>196</v>
      </c>
      <c r="B222" s="128">
        <v>196</v>
      </c>
      <c r="C222" s="174"/>
      <c r="D222" s="126"/>
      <c r="E222" s="127"/>
      <c r="F222" s="11" t="s">
        <v>176</v>
      </c>
      <c r="G222" s="173" t="s">
        <v>176</v>
      </c>
      <c r="H222" s="173" t="s">
        <v>176</v>
      </c>
      <c r="I222" s="11" t="s">
        <v>176</v>
      </c>
      <c r="J222" s="11" t="s">
        <v>176</v>
      </c>
      <c r="K222" s="173" t="s">
        <v>176</v>
      </c>
      <c r="L222" s="11" t="s">
        <v>176</v>
      </c>
      <c r="M222" s="11" t="s">
        <v>176</v>
      </c>
      <c r="N222" s="11" t="s">
        <v>176</v>
      </c>
      <c r="O222" s="11" t="s">
        <v>176</v>
      </c>
      <c r="P222" s="11" t="s">
        <v>176</v>
      </c>
      <c r="Q222" s="11" t="s">
        <v>176</v>
      </c>
      <c r="R222" s="11"/>
      <c r="S222" s="11" t="s">
        <v>176</v>
      </c>
      <c r="T222" s="11" t="s">
        <v>176</v>
      </c>
      <c r="U222" s="11" t="s">
        <v>176</v>
      </c>
      <c r="V222" s="173" t="s">
        <v>176</v>
      </c>
      <c r="W222" s="173" t="s">
        <v>176</v>
      </c>
      <c r="X222" s="173" t="s">
        <v>176</v>
      </c>
      <c r="Y222" s="173" t="s">
        <v>176</v>
      </c>
      <c r="Z222" s="11" t="s">
        <v>176</v>
      </c>
      <c r="AA222" s="11" t="s">
        <v>176</v>
      </c>
      <c r="AB222" s="11" t="s">
        <v>176</v>
      </c>
      <c r="AC222" s="11" t="s">
        <v>176</v>
      </c>
      <c r="AD222" s="11" t="s">
        <v>176</v>
      </c>
      <c r="AE222" s="11" t="s">
        <v>176</v>
      </c>
      <c r="AF222" s="11" t="s">
        <v>176</v>
      </c>
      <c r="AG222" s="11" t="s">
        <v>176</v>
      </c>
      <c r="AH222" s="11" t="s">
        <v>176</v>
      </c>
      <c r="AI222" s="11" t="s">
        <v>176</v>
      </c>
      <c r="AJ222" s="11" t="s">
        <v>176</v>
      </c>
      <c r="AK222" s="11" t="s">
        <v>176</v>
      </c>
      <c r="AL222" s="11" t="s">
        <v>176</v>
      </c>
      <c r="AM222" s="11"/>
      <c r="AN222" s="11"/>
      <c r="AO222" s="11" t="s">
        <v>176</v>
      </c>
      <c r="AP222" s="11" t="s">
        <v>176</v>
      </c>
      <c r="AQ222" s="11" t="s">
        <v>176</v>
      </c>
      <c r="AR222" s="11" t="s">
        <v>176</v>
      </c>
      <c r="AS222" s="11" t="s">
        <v>176</v>
      </c>
      <c r="AT222" s="11" t="s">
        <v>176</v>
      </c>
      <c r="AU222" s="11" t="s">
        <v>176</v>
      </c>
      <c r="AV222" s="11" t="s">
        <v>176</v>
      </c>
      <c r="AW222" s="11" t="s">
        <v>176</v>
      </c>
      <c r="AX222" s="11"/>
      <c r="AY222" s="11"/>
      <c r="AZ222" s="11" t="s">
        <v>176</v>
      </c>
      <c r="BA222" s="11"/>
      <c r="BB222" s="11" t="s">
        <v>176</v>
      </c>
      <c r="BC222" s="11"/>
      <c r="BD222" s="11" t="s">
        <v>176</v>
      </c>
      <c r="BE222" s="11" t="s">
        <v>176</v>
      </c>
      <c r="BF222" s="11" t="s">
        <v>176</v>
      </c>
      <c r="BG222" s="11" t="s">
        <v>176</v>
      </c>
      <c r="BH222" s="11" t="s">
        <v>176</v>
      </c>
      <c r="BI222" s="11" t="s">
        <v>176</v>
      </c>
      <c r="BJ222" s="11" t="s">
        <v>176</v>
      </c>
      <c r="BK222" s="11" t="s">
        <v>176</v>
      </c>
      <c r="BL222" s="11" t="s">
        <v>176</v>
      </c>
      <c r="BM222" s="11"/>
      <c r="BN222" s="11"/>
      <c r="BO222" s="11"/>
      <c r="BP222" s="11"/>
      <c r="BQ222" s="11" t="s">
        <v>176</v>
      </c>
      <c r="BR222" s="11" t="s">
        <v>176</v>
      </c>
      <c r="BS222" s="11" t="s">
        <v>176</v>
      </c>
      <c r="BT222" s="11" t="s">
        <v>176</v>
      </c>
      <c r="BU222" s="11" t="s">
        <v>176</v>
      </c>
      <c r="BV222" s="11" t="s">
        <v>176</v>
      </c>
      <c r="BW222" s="11" t="s">
        <v>176</v>
      </c>
      <c r="BX222" s="11" t="s">
        <v>176</v>
      </c>
      <c r="BY222" s="11" t="s">
        <v>176</v>
      </c>
      <c r="BZ222" s="11" t="s">
        <v>176</v>
      </c>
      <c r="CA222" s="11" t="s">
        <v>176</v>
      </c>
      <c r="CB222" s="11" t="s">
        <v>176</v>
      </c>
      <c r="CC222" s="11" t="s">
        <v>176</v>
      </c>
      <c r="CD222" s="11" t="s">
        <v>176</v>
      </c>
      <c r="CE222" s="11" t="s">
        <v>176</v>
      </c>
      <c r="CF222" s="2"/>
    </row>
    <row r="223" spans="1:84" s="2" customFormat="1" ht="36" hidden="1">
      <c r="A223" s="15">
        <v>197</v>
      </c>
      <c r="B223" s="128">
        <v>197</v>
      </c>
      <c r="C223" s="72" t="s">
        <v>354</v>
      </c>
      <c r="D223" s="71" t="s">
        <v>11</v>
      </c>
      <c r="E223" s="94" t="s">
        <v>355</v>
      </c>
      <c r="F223" s="71" t="s">
        <v>14</v>
      </c>
      <c r="G223" s="16" t="s">
        <v>364</v>
      </c>
      <c r="H223" s="16" t="s">
        <v>364</v>
      </c>
      <c r="I223" s="16" t="s">
        <v>137</v>
      </c>
      <c r="J223" s="103" t="s">
        <v>64</v>
      </c>
      <c r="K223" s="17"/>
      <c r="L223" s="17" t="s">
        <v>13</v>
      </c>
      <c r="M223" s="17"/>
      <c r="N223" s="74"/>
      <c r="O223" s="16"/>
      <c r="P223" s="74"/>
      <c r="Q223" s="16"/>
      <c r="R223" s="16"/>
      <c r="S223" s="17"/>
      <c r="T223" s="16"/>
      <c r="U223" s="60">
        <f t="shared" si="86"/>
        <v>1</v>
      </c>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44"/>
      <c r="BW223" s="44"/>
      <c r="BX223" s="17">
        <f>COUNTIF($BE223:$BW223,2)</f>
        <v>0</v>
      </c>
      <c r="BY223" s="18" t="e">
        <f>BX223/COUNTA($BE223:$BW223)</f>
        <v>#DIV/0!</v>
      </c>
      <c r="BZ223" s="17">
        <f>COUNTIF($BE223:$BW223,1)</f>
        <v>0</v>
      </c>
      <c r="CA223" s="18" t="e">
        <f>BZ223/COUNTA($BE223:$BW223)</f>
        <v>#DIV/0!</v>
      </c>
      <c r="CB223" s="17">
        <f>COUNTIF($BE223:$BW223,0)</f>
        <v>0</v>
      </c>
      <c r="CC223" s="18" t="e">
        <f>CB223/COUNTA($BE223:$BW223)</f>
        <v>#DIV/0!</v>
      </c>
      <c r="CD223" s="17" t="e">
        <f>(((BX223*2)+(BZ223*1)+(CB223*0)))/COUNTA($BE223:$BW223)</f>
        <v>#DIV/0!</v>
      </c>
      <c r="CE223" s="17" t="e">
        <f>IF(CD223&gt;=1.6,"Đạt mục tiêu",IF(CD223&gt;=1,"Cần cố gắng","Chưa đạt"))</f>
        <v>#DIV/0!</v>
      </c>
    </row>
    <row r="224" spans="1:84" s="2" customFormat="1" ht="47.25" hidden="1">
      <c r="A224" s="15">
        <v>198</v>
      </c>
      <c r="B224" s="128">
        <v>198</v>
      </c>
      <c r="C224" s="72" t="s">
        <v>356</v>
      </c>
      <c r="D224" s="71" t="s">
        <v>11</v>
      </c>
      <c r="E224" s="94" t="s">
        <v>357</v>
      </c>
      <c r="F224" s="71" t="s">
        <v>14</v>
      </c>
      <c r="G224" s="20" t="s">
        <v>365</v>
      </c>
      <c r="H224" s="19" t="s">
        <v>366</v>
      </c>
      <c r="I224" s="16" t="s">
        <v>137</v>
      </c>
      <c r="J224" s="103" t="s">
        <v>64</v>
      </c>
      <c r="K224" s="17"/>
      <c r="L224" s="17"/>
      <c r="M224" s="17"/>
      <c r="N224" s="74"/>
      <c r="O224" s="16"/>
      <c r="P224" s="121" t="s">
        <v>13</v>
      </c>
      <c r="Q224" s="16"/>
      <c r="R224" s="16"/>
      <c r="S224" s="17"/>
      <c r="T224" s="16"/>
      <c r="U224" s="60">
        <f t="shared" si="86"/>
        <v>1</v>
      </c>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44"/>
      <c r="BW224" s="44"/>
      <c r="BX224" s="17"/>
      <c r="BY224" s="18"/>
      <c r="BZ224" s="17"/>
      <c r="CA224" s="18"/>
      <c r="CB224" s="17"/>
      <c r="CC224" s="18"/>
      <c r="CD224" s="17"/>
      <c r="CE224" s="17"/>
    </row>
    <row r="225" spans="1:83" ht="75">
      <c r="A225" s="187">
        <v>199</v>
      </c>
      <c r="B225" s="128">
        <v>199</v>
      </c>
      <c r="C225" s="161" t="s">
        <v>358</v>
      </c>
      <c r="D225" s="71" t="s">
        <v>11</v>
      </c>
      <c r="E225" s="94" t="s">
        <v>367</v>
      </c>
      <c r="F225" s="71" t="s">
        <v>14</v>
      </c>
      <c r="G225" s="176" t="s">
        <v>368</v>
      </c>
      <c r="H225" s="163" t="s">
        <v>709</v>
      </c>
      <c r="I225" s="16" t="s">
        <v>137</v>
      </c>
      <c r="J225" s="103" t="s">
        <v>64</v>
      </c>
      <c r="K225" s="164" t="s">
        <v>13</v>
      </c>
      <c r="L225" s="17"/>
      <c r="M225" s="17"/>
      <c r="N225" s="74"/>
      <c r="O225" s="16"/>
      <c r="P225" s="74"/>
      <c r="Q225" s="16"/>
      <c r="R225" s="16"/>
      <c r="S225" s="17"/>
      <c r="T225" s="16"/>
      <c r="U225" s="60">
        <f t="shared" si="86"/>
        <v>1</v>
      </c>
      <c r="V225" s="162" t="s">
        <v>568</v>
      </c>
      <c r="W225" s="162" t="s">
        <v>568</v>
      </c>
      <c r="X225" s="162" t="s">
        <v>566</v>
      </c>
      <c r="Y225" s="162" t="s">
        <v>565</v>
      </c>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v>2</v>
      </c>
      <c r="BF225" s="16">
        <v>2</v>
      </c>
      <c r="BG225" s="16">
        <v>2</v>
      </c>
      <c r="BH225" s="16">
        <v>1</v>
      </c>
      <c r="BI225" s="16">
        <v>2</v>
      </c>
      <c r="BJ225" s="16">
        <v>2</v>
      </c>
      <c r="BK225" s="16">
        <v>1</v>
      </c>
      <c r="BL225" s="16">
        <v>2</v>
      </c>
      <c r="BM225" s="16">
        <v>2</v>
      </c>
      <c r="BN225" s="16">
        <v>2</v>
      </c>
      <c r="BO225" s="16">
        <v>2</v>
      </c>
      <c r="BP225" s="16">
        <v>2</v>
      </c>
      <c r="BQ225" s="16">
        <v>2</v>
      </c>
      <c r="BR225" s="16">
        <v>2</v>
      </c>
      <c r="BS225" s="16">
        <v>1</v>
      </c>
      <c r="BT225" s="16">
        <v>2</v>
      </c>
      <c r="BU225" s="16">
        <v>2</v>
      </c>
      <c r="BV225" s="16">
        <v>2</v>
      </c>
      <c r="BW225" s="16">
        <v>1</v>
      </c>
      <c r="BX225" s="74">
        <f>COUNTIF($BE225:$BW225,2)</f>
        <v>15</v>
      </c>
      <c r="BY225" s="75">
        <f>BX225/COUNTA($BE225:$BW225)</f>
        <v>0.78947368421052633</v>
      </c>
      <c r="BZ225" s="74">
        <f>COUNTIF($BE225:$BW225,1)</f>
        <v>4</v>
      </c>
      <c r="CA225" s="75">
        <f>BZ225/COUNTA($BE225:$BW225)</f>
        <v>0.21052631578947367</v>
      </c>
      <c r="CB225" s="74">
        <f>COUNTIF($BE225:$BW225,0)</f>
        <v>0</v>
      </c>
      <c r="CC225" s="75">
        <f>CB225/COUNTA($BE225:$BW225)</f>
        <v>0</v>
      </c>
      <c r="CD225" s="74">
        <f>(((BX225*2)+(BZ225*1)+(CB225*0)))/COUNTA($BE225:$BW225)</f>
        <v>1.7894736842105263</v>
      </c>
      <c r="CE225" s="196" t="str">
        <f>IF(CD225&gt;=1.6,"Đạt mục tiêu",IF(CD225&gt;=1,"Cần cố gắng","Chưa đạt"))</f>
        <v>Đạt mục tiêu</v>
      </c>
    </row>
    <row r="226" spans="1:83" s="2" customFormat="1" ht="36" hidden="1">
      <c r="A226" s="15">
        <v>200</v>
      </c>
      <c r="B226" s="128">
        <v>200</v>
      </c>
      <c r="C226" s="72" t="s">
        <v>358</v>
      </c>
      <c r="D226" s="71" t="s">
        <v>11</v>
      </c>
      <c r="E226" s="94" t="s">
        <v>367</v>
      </c>
      <c r="F226" s="71" t="s">
        <v>14</v>
      </c>
      <c r="G226" s="94" t="s">
        <v>372</v>
      </c>
      <c r="H226" s="19" t="s">
        <v>612</v>
      </c>
      <c r="I226" s="16" t="s">
        <v>137</v>
      </c>
      <c r="J226" s="103" t="s">
        <v>64</v>
      </c>
      <c r="K226" s="17"/>
      <c r="L226" s="17" t="s">
        <v>13</v>
      </c>
      <c r="M226" s="17"/>
      <c r="N226" s="74"/>
      <c r="O226" s="16"/>
      <c r="P226" s="74"/>
      <c r="Q226" s="16"/>
      <c r="R226" s="16"/>
      <c r="S226" s="17"/>
      <c r="T226" s="16"/>
      <c r="U226" s="60">
        <f t="shared" si="86"/>
        <v>1</v>
      </c>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44"/>
      <c r="BW226" s="44"/>
      <c r="BX226" s="17"/>
      <c r="BY226" s="18"/>
      <c r="BZ226" s="17"/>
      <c r="CA226" s="18"/>
      <c r="CB226" s="17"/>
      <c r="CC226" s="18"/>
      <c r="CD226" s="17"/>
      <c r="CE226" s="17"/>
    </row>
    <row r="227" spans="1:83" s="2" customFormat="1" ht="36" hidden="1">
      <c r="A227" s="15">
        <v>201</v>
      </c>
      <c r="B227" s="128">
        <v>201</v>
      </c>
      <c r="C227" s="72" t="s">
        <v>358</v>
      </c>
      <c r="D227" s="71" t="s">
        <v>11</v>
      </c>
      <c r="E227" s="94" t="s">
        <v>367</v>
      </c>
      <c r="F227" s="71" t="s">
        <v>14</v>
      </c>
      <c r="G227" s="94" t="s">
        <v>373</v>
      </c>
      <c r="H227" s="19" t="s">
        <v>559</v>
      </c>
      <c r="I227" s="16" t="s">
        <v>137</v>
      </c>
      <c r="J227" s="103" t="s">
        <v>64</v>
      </c>
      <c r="K227" s="17"/>
      <c r="L227" s="17"/>
      <c r="M227" s="17" t="s">
        <v>13</v>
      </c>
      <c r="N227" s="74"/>
      <c r="O227" s="16"/>
      <c r="P227" s="74"/>
      <c r="Q227" s="16"/>
      <c r="R227" s="16"/>
      <c r="S227" s="17"/>
      <c r="T227" s="16"/>
      <c r="U227" s="60">
        <f t="shared" si="86"/>
        <v>1</v>
      </c>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44"/>
      <c r="BW227" s="44"/>
      <c r="BX227" s="17"/>
      <c r="BY227" s="18"/>
      <c r="BZ227" s="17"/>
      <c r="CA227" s="18"/>
      <c r="CB227" s="17"/>
      <c r="CC227" s="18"/>
      <c r="CD227" s="17"/>
      <c r="CE227" s="17"/>
    </row>
    <row r="228" spans="1:83" s="2" customFormat="1" ht="36" hidden="1">
      <c r="A228" s="15">
        <v>202</v>
      </c>
      <c r="B228" s="128">
        <v>202</v>
      </c>
      <c r="C228" s="72" t="s">
        <v>358</v>
      </c>
      <c r="D228" s="71" t="s">
        <v>11</v>
      </c>
      <c r="E228" s="94" t="s">
        <v>367</v>
      </c>
      <c r="F228" s="71" t="s">
        <v>14</v>
      </c>
      <c r="G228" s="94" t="s">
        <v>374</v>
      </c>
      <c r="H228" s="19" t="s">
        <v>603</v>
      </c>
      <c r="I228" s="16" t="s">
        <v>137</v>
      </c>
      <c r="J228" s="103" t="s">
        <v>64</v>
      </c>
      <c r="K228" s="17"/>
      <c r="L228" s="17"/>
      <c r="M228" s="17"/>
      <c r="N228" s="74" t="s">
        <v>13</v>
      </c>
      <c r="O228" s="16"/>
      <c r="P228" s="74"/>
      <c r="Q228" s="16"/>
      <c r="R228" s="16"/>
      <c r="S228" s="17"/>
      <c r="T228" s="16"/>
      <c r="U228" s="60">
        <f t="shared" si="86"/>
        <v>1</v>
      </c>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44"/>
      <c r="BW228" s="44"/>
      <c r="BX228" s="17"/>
      <c r="BY228" s="18"/>
      <c r="BZ228" s="17"/>
      <c r="CA228" s="18"/>
      <c r="CB228" s="17"/>
      <c r="CC228" s="18"/>
      <c r="CD228" s="17"/>
      <c r="CE228" s="17"/>
    </row>
    <row r="229" spans="1:83" s="2" customFormat="1" ht="36" hidden="1">
      <c r="A229" s="15">
        <v>203</v>
      </c>
      <c r="B229" s="128">
        <v>203</v>
      </c>
      <c r="C229" s="72" t="s">
        <v>358</v>
      </c>
      <c r="D229" s="71" t="s">
        <v>11</v>
      </c>
      <c r="E229" s="94" t="s">
        <v>367</v>
      </c>
      <c r="F229" s="71" t="s">
        <v>14</v>
      </c>
      <c r="G229" s="94" t="s">
        <v>375</v>
      </c>
      <c r="H229" s="19" t="s">
        <v>560</v>
      </c>
      <c r="I229" s="16" t="s">
        <v>137</v>
      </c>
      <c r="J229" s="103" t="s">
        <v>64</v>
      </c>
      <c r="K229" s="17"/>
      <c r="L229" s="17"/>
      <c r="M229" s="17"/>
      <c r="N229" s="74"/>
      <c r="O229" s="17" t="s">
        <v>13</v>
      </c>
      <c r="P229" s="74"/>
      <c r="Q229" s="16"/>
      <c r="R229" s="16"/>
      <c r="S229" s="17"/>
      <c r="T229" s="16"/>
      <c r="U229" s="60">
        <f t="shared" si="86"/>
        <v>1</v>
      </c>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44"/>
      <c r="BW229" s="44"/>
      <c r="BX229" s="17"/>
      <c r="BY229" s="18"/>
      <c r="BZ229" s="17"/>
      <c r="CA229" s="18"/>
      <c r="CB229" s="17"/>
      <c r="CC229" s="18"/>
      <c r="CD229" s="17"/>
      <c r="CE229" s="17"/>
    </row>
    <row r="230" spans="1:83" s="2" customFormat="1" ht="15.75" hidden="1">
      <c r="A230" s="15">
        <v>203</v>
      </c>
      <c r="B230" s="128"/>
      <c r="C230" s="72" t="s">
        <v>358</v>
      </c>
      <c r="D230" s="71"/>
      <c r="E230" s="94"/>
      <c r="F230" s="71"/>
      <c r="G230" s="94"/>
      <c r="H230" s="19" t="s">
        <v>654</v>
      </c>
      <c r="I230" s="16"/>
      <c r="J230" s="103"/>
      <c r="K230" s="17"/>
      <c r="L230" s="17"/>
      <c r="M230" s="17"/>
      <c r="N230" s="74"/>
      <c r="O230" s="17"/>
      <c r="P230" s="74"/>
      <c r="Q230" s="16"/>
      <c r="R230" s="16"/>
      <c r="S230" s="17" t="s">
        <v>13</v>
      </c>
      <c r="T230" s="16"/>
      <c r="U230" s="60"/>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44"/>
      <c r="BW230" s="44"/>
      <c r="BX230" s="17"/>
      <c r="BY230" s="18"/>
      <c r="BZ230" s="17"/>
      <c r="CA230" s="18"/>
      <c r="CB230" s="17"/>
      <c r="CC230" s="18"/>
      <c r="CD230" s="17"/>
      <c r="CE230" s="17"/>
    </row>
    <row r="231" spans="1:83" s="2" customFormat="1" ht="36" hidden="1">
      <c r="A231" s="15">
        <v>203</v>
      </c>
      <c r="B231" s="128">
        <v>204</v>
      </c>
      <c r="C231" s="72" t="s">
        <v>358</v>
      </c>
      <c r="D231" s="71" t="s">
        <v>11</v>
      </c>
      <c r="E231" s="94" t="s">
        <v>367</v>
      </c>
      <c r="F231" s="71" t="s">
        <v>14</v>
      </c>
      <c r="G231" s="94" t="s">
        <v>376</v>
      </c>
      <c r="H231" s="19" t="s">
        <v>561</v>
      </c>
      <c r="I231" s="16" t="s">
        <v>137</v>
      </c>
      <c r="J231" s="103" t="s">
        <v>64</v>
      </c>
      <c r="K231" s="17"/>
      <c r="L231" s="17"/>
      <c r="M231" s="17"/>
      <c r="N231" s="74"/>
      <c r="O231" s="16"/>
      <c r="P231" s="74" t="s">
        <v>13</v>
      </c>
      <c r="Q231" s="16"/>
      <c r="R231" s="16"/>
      <c r="S231" s="17"/>
      <c r="T231" s="16"/>
      <c r="U231" s="60">
        <f t="shared" si="86"/>
        <v>1</v>
      </c>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44"/>
      <c r="BW231" s="44"/>
      <c r="BX231" s="17"/>
      <c r="BY231" s="18"/>
      <c r="BZ231" s="17"/>
      <c r="CA231" s="18"/>
      <c r="CB231" s="17"/>
      <c r="CC231" s="18"/>
      <c r="CD231" s="17"/>
      <c r="CE231" s="17"/>
    </row>
    <row r="232" spans="1:83" s="2" customFormat="1" ht="36" hidden="1">
      <c r="A232" s="15">
        <v>205</v>
      </c>
      <c r="B232" s="128">
        <v>205</v>
      </c>
      <c r="C232" s="72" t="s">
        <v>359</v>
      </c>
      <c r="D232" s="71" t="s">
        <v>11</v>
      </c>
      <c r="E232" s="94" t="s">
        <v>369</v>
      </c>
      <c r="F232" s="71" t="s">
        <v>14</v>
      </c>
      <c r="G232" s="94" t="s">
        <v>377</v>
      </c>
      <c r="H232" s="19" t="s">
        <v>378</v>
      </c>
      <c r="I232" s="16" t="s">
        <v>137</v>
      </c>
      <c r="J232" s="103" t="s">
        <v>64</v>
      </c>
      <c r="K232" s="17"/>
      <c r="L232" s="17"/>
      <c r="M232" s="17"/>
      <c r="N232" s="74"/>
      <c r="O232" s="16"/>
      <c r="P232" s="74"/>
      <c r="Q232" s="16"/>
      <c r="R232" s="16"/>
      <c r="S232" s="17" t="s">
        <v>13</v>
      </c>
      <c r="T232" s="16"/>
      <c r="U232" s="60">
        <f t="shared" si="86"/>
        <v>1</v>
      </c>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44"/>
      <c r="BW232" s="44"/>
      <c r="BX232" s="17"/>
      <c r="BY232" s="18"/>
      <c r="BZ232" s="17"/>
      <c r="CA232" s="18"/>
      <c r="CB232" s="17"/>
      <c r="CC232" s="18"/>
      <c r="CD232" s="17"/>
      <c r="CE232" s="17"/>
    </row>
    <row r="233" spans="1:83" s="2" customFormat="1" ht="36" hidden="1">
      <c r="A233" s="15">
        <v>206</v>
      </c>
      <c r="B233" s="128">
        <v>206</v>
      </c>
      <c r="C233" s="72" t="s">
        <v>359</v>
      </c>
      <c r="D233" s="71" t="s">
        <v>11</v>
      </c>
      <c r="E233" s="94" t="s">
        <v>369</v>
      </c>
      <c r="F233" s="71" t="s">
        <v>14</v>
      </c>
      <c r="G233" s="94" t="s">
        <v>360</v>
      </c>
      <c r="H233" s="19" t="s">
        <v>379</v>
      </c>
      <c r="I233" s="16" t="s">
        <v>137</v>
      </c>
      <c r="J233" s="103" t="s">
        <v>64</v>
      </c>
      <c r="K233" s="17"/>
      <c r="L233" s="17"/>
      <c r="M233" s="17"/>
      <c r="N233" s="74"/>
      <c r="O233" s="16"/>
      <c r="P233" s="74"/>
      <c r="Q233" s="17" t="s">
        <v>13</v>
      </c>
      <c r="R233" s="16"/>
      <c r="S233" s="17"/>
      <c r="T233" s="16"/>
      <c r="U233" s="60">
        <f t="shared" si="86"/>
        <v>1</v>
      </c>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44"/>
      <c r="BW233" s="44"/>
      <c r="BX233" s="17"/>
      <c r="BY233" s="18"/>
      <c r="BZ233" s="17"/>
      <c r="CA233" s="18"/>
      <c r="CB233" s="17"/>
      <c r="CC233" s="18"/>
      <c r="CD233" s="17"/>
      <c r="CE233" s="17"/>
    </row>
    <row r="234" spans="1:83" s="2" customFormat="1" ht="36" hidden="1">
      <c r="A234" s="15">
        <v>207</v>
      </c>
      <c r="B234" s="128">
        <v>207</v>
      </c>
      <c r="C234" s="72" t="s">
        <v>361</v>
      </c>
      <c r="D234" s="71" t="s">
        <v>11</v>
      </c>
      <c r="E234" s="94" t="s">
        <v>370</v>
      </c>
      <c r="F234" s="71" t="s">
        <v>14</v>
      </c>
      <c r="G234" s="94" t="s">
        <v>604</v>
      </c>
      <c r="H234" s="19" t="s">
        <v>605</v>
      </c>
      <c r="I234" s="16" t="s">
        <v>137</v>
      </c>
      <c r="J234" s="103" t="s">
        <v>64</v>
      </c>
      <c r="K234" s="17"/>
      <c r="L234" s="17"/>
      <c r="M234" s="17"/>
      <c r="N234" s="74"/>
      <c r="O234" s="16"/>
      <c r="P234" s="74"/>
      <c r="Q234" s="16"/>
      <c r="R234" s="16"/>
      <c r="S234" s="17"/>
      <c r="T234" s="16"/>
      <c r="U234" s="60">
        <f t="shared" si="86"/>
        <v>0</v>
      </c>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44"/>
      <c r="BW234" s="44"/>
      <c r="BX234" s="17"/>
      <c r="BY234" s="18"/>
      <c r="BZ234" s="17"/>
      <c r="CA234" s="18"/>
      <c r="CB234" s="17"/>
      <c r="CC234" s="18"/>
      <c r="CD234" s="17"/>
      <c r="CE234" s="17"/>
    </row>
    <row r="235" spans="1:83" s="2" customFormat="1" ht="36" hidden="1">
      <c r="A235" s="15">
        <v>208</v>
      </c>
      <c r="B235" s="128">
        <v>208</v>
      </c>
      <c r="C235" s="72" t="s">
        <v>361</v>
      </c>
      <c r="D235" s="71" t="s">
        <v>11</v>
      </c>
      <c r="E235" s="94" t="s">
        <v>370</v>
      </c>
      <c r="F235" s="71" t="s">
        <v>14</v>
      </c>
      <c r="G235" s="94" t="s">
        <v>387</v>
      </c>
      <c r="H235" s="19" t="s">
        <v>631</v>
      </c>
      <c r="I235" s="16" t="s">
        <v>137</v>
      </c>
      <c r="J235" s="103" t="s">
        <v>64</v>
      </c>
      <c r="K235" s="16"/>
      <c r="L235" s="16"/>
      <c r="M235" s="16"/>
      <c r="N235" s="74"/>
      <c r="O235" s="16"/>
      <c r="P235" s="74" t="s">
        <v>13</v>
      </c>
      <c r="Q235" s="17"/>
      <c r="R235" s="17"/>
      <c r="S235" s="16"/>
      <c r="T235" s="16"/>
      <c r="U235" s="60">
        <f t="shared" si="86"/>
        <v>1</v>
      </c>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44"/>
      <c r="BW235" s="44"/>
      <c r="BX235" s="17">
        <f>COUNTIF($BE235:$BW235,2)</f>
        <v>0</v>
      </c>
      <c r="BY235" s="18" t="e">
        <f>BX235/COUNTA($BE235:$BW235)</f>
        <v>#DIV/0!</v>
      </c>
      <c r="BZ235" s="17">
        <f>COUNTIF($BE235:$BW235,1)</f>
        <v>0</v>
      </c>
      <c r="CA235" s="18" t="e">
        <f>BZ235/COUNTA($BE235:$BW235)</f>
        <v>#DIV/0!</v>
      </c>
      <c r="CB235" s="17">
        <f>COUNTIF($BE235:$BW235,0)</f>
        <v>0</v>
      </c>
      <c r="CC235" s="18" t="e">
        <f>CB235/COUNTA($BE235:$BW235)</f>
        <v>#DIV/0!</v>
      </c>
      <c r="CD235" s="17" t="e">
        <f>(((BX235*2)+(BZ235*1)+(CB235*0)))/COUNTA($BE235:$BW235)</f>
        <v>#DIV/0!</v>
      </c>
      <c r="CE235" s="17" t="e">
        <f>IF(CD235&gt;=1.6,"Đạt mục tiêu",IF(CD235&gt;=1,"Cần cố gắng","Chưa đạt"))</f>
        <v>#DIV/0!</v>
      </c>
    </row>
    <row r="236" spans="1:83" s="2" customFormat="1" ht="36" hidden="1">
      <c r="A236" s="15">
        <v>209</v>
      </c>
      <c r="B236" s="128">
        <v>209</v>
      </c>
      <c r="C236" s="72" t="s">
        <v>361</v>
      </c>
      <c r="D236" s="71" t="s">
        <v>11</v>
      </c>
      <c r="E236" s="94" t="s">
        <v>371</v>
      </c>
      <c r="F236" s="71" t="s">
        <v>14</v>
      </c>
      <c r="G236" s="94" t="s">
        <v>362</v>
      </c>
      <c r="H236" s="19" t="s">
        <v>380</v>
      </c>
      <c r="I236" s="16" t="s">
        <v>137</v>
      </c>
      <c r="J236" s="103" t="s">
        <v>64</v>
      </c>
      <c r="K236" s="16"/>
      <c r="L236" s="16"/>
      <c r="M236" s="16"/>
      <c r="N236" s="74"/>
      <c r="O236" s="16"/>
      <c r="P236" s="74"/>
      <c r="Q236" s="17"/>
      <c r="R236" s="17"/>
      <c r="S236" s="16"/>
      <c r="T236" s="17" t="s">
        <v>13</v>
      </c>
      <c r="U236" s="60">
        <f t="shared" si="86"/>
        <v>1</v>
      </c>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44"/>
      <c r="BW236" s="44"/>
      <c r="BX236" s="17"/>
      <c r="BY236" s="18"/>
      <c r="BZ236" s="17"/>
      <c r="CA236" s="18"/>
      <c r="CB236" s="17"/>
      <c r="CC236" s="18"/>
      <c r="CD236" s="17"/>
      <c r="CE236" s="17"/>
    </row>
    <row r="237" spans="1:83" s="2" customFormat="1" ht="30" hidden="1">
      <c r="A237" s="15"/>
      <c r="B237" s="128"/>
      <c r="C237" s="72" t="s">
        <v>363</v>
      </c>
      <c r="D237" s="71"/>
      <c r="E237" s="94"/>
      <c r="F237" s="71"/>
      <c r="G237" s="94"/>
      <c r="H237" s="19" t="s">
        <v>638</v>
      </c>
      <c r="I237" s="16"/>
      <c r="J237" s="103"/>
      <c r="K237" s="16"/>
      <c r="L237" s="16"/>
      <c r="M237" s="16"/>
      <c r="N237" s="74"/>
      <c r="O237" s="16"/>
      <c r="P237" s="74"/>
      <c r="Q237" s="17" t="s">
        <v>13</v>
      </c>
      <c r="R237" s="17"/>
      <c r="S237" s="16"/>
      <c r="T237" s="16"/>
      <c r="U237" s="60"/>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44"/>
      <c r="BW237" s="44"/>
      <c r="BX237" s="17"/>
      <c r="BY237" s="18"/>
      <c r="BZ237" s="17"/>
      <c r="CA237" s="18"/>
      <c r="CB237" s="17"/>
      <c r="CC237" s="18"/>
      <c r="CD237" s="17"/>
      <c r="CE237" s="17"/>
    </row>
    <row r="238" spans="1:83" s="2" customFormat="1" ht="36" hidden="1">
      <c r="A238" s="15">
        <v>210</v>
      </c>
      <c r="B238" s="128">
        <v>210</v>
      </c>
      <c r="C238" s="72" t="s">
        <v>363</v>
      </c>
      <c r="D238" s="71" t="s">
        <v>11</v>
      </c>
      <c r="E238" s="94" t="s">
        <v>383</v>
      </c>
      <c r="F238" s="71" t="s">
        <v>14</v>
      </c>
      <c r="G238" s="94" t="s">
        <v>384</v>
      </c>
      <c r="H238" s="19" t="s">
        <v>385</v>
      </c>
      <c r="I238" s="16" t="s">
        <v>137</v>
      </c>
      <c r="J238" s="103" t="s">
        <v>64</v>
      </c>
      <c r="K238" s="16"/>
      <c r="L238" s="16"/>
      <c r="M238" s="16"/>
      <c r="N238" s="74"/>
      <c r="O238" s="16"/>
      <c r="P238" s="74" t="s">
        <v>13</v>
      </c>
      <c r="Q238" s="17"/>
      <c r="R238" s="17"/>
      <c r="S238" s="16"/>
      <c r="T238" s="16"/>
      <c r="U238" s="60">
        <f t="shared" si="86"/>
        <v>1</v>
      </c>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44"/>
      <c r="BW238" s="44"/>
      <c r="BX238" s="17"/>
      <c r="BY238" s="18"/>
      <c r="BZ238" s="17"/>
      <c r="CA238" s="18"/>
      <c r="CB238" s="17"/>
      <c r="CC238" s="18"/>
      <c r="CD238" s="17"/>
      <c r="CE238" s="17"/>
    </row>
    <row r="239" spans="1:83" ht="62.25">
      <c r="A239" s="187">
        <v>211</v>
      </c>
      <c r="B239" s="128">
        <v>211</v>
      </c>
      <c r="C239" s="154" t="s">
        <v>381</v>
      </c>
      <c r="D239" s="71" t="s">
        <v>11</v>
      </c>
      <c r="E239" s="61" t="s">
        <v>382</v>
      </c>
      <c r="F239" s="95" t="s">
        <v>14</v>
      </c>
      <c r="G239" s="163" t="s">
        <v>386</v>
      </c>
      <c r="H239" s="163" t="s">
        <v>710</v>
      </c>
      <c r="I239" s="73" t="s">
        <v>137</v>
      </c>
      <c r="J239" s="103" t="s">
        <v>64</v>
      </c>
      <c r="K239" s="164" t="s">
        <v>13</v>
      </c>
      <c r="L239" s="73"/>
      <c r="M239" s="73"/>
      <c r="N239" s="74"/>
      <c r="O239" s="73"/>
      <c r="P239" s="74"/>
      <c r="Q239" s="74"/>
      <c r="R239" s="74"/>
      <c r="S239" s="73"/>
      <c r="T239" s="73"/>
      <c r="U239" s="60">
        <f t="shared" si="86"/>
        <v>1</v>
      </c>
      <c r="V239" s="228" t="s">
        <v>566</v>
      </c>
      <c r="W239" s="162" t="s">
        <v>566</v>
      </c>
      <c r="X239" s="162" t="s">
        <v>568</v>
      </c>
      <c r="Y239" s="162" t="s">
        <v>565</v>
      </c>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16">
        <v>2</v>
      </c>
      <c r="BF239" s="16">
        <v>2</v>
      </c>
      <c r="BG239" s="16">
        <v>2</v>
      </c>
      <c r="BH239" s="16">
        <v>2</v>
      </c>
      <c r="BI239" s="16">
        <v>2</v>
      </c>
      <c r="BJ239" s="16">
        <v>2</v>
      </c>
      <c r="BK239" s="16">
        <v>2</v>
      </c>
      <c r="BL239" s="16">
        <v>2</v>
      </c>
      <c r="BM239" s="16">
        <v>2</v>
      </c>
      <c r="BN239" s="16">
        <v>2</v>
      </c>
      <c r="BO239" s="16">
        <v>2</v>
      </c>
      <c r="BP239" s="16">
        <v>2</v>
      </c>
      <c r="BQ239" s="16">
        <v>2</v>
      </c>
      <c r="BR239" s="16">
        <v>2</v>
      </c>
      <c r="BS239" s="16">
        <v>1</v>
      </c>
      <c r="BT239" s="16">
        <v>2</v>
      </c>
      <c r="BU239" s="16">
        <v>2</v>
      </c>
      <c r="BV239" s="16">
        <v>1</v>
      </c>
      <c r="BW239" s="16">
        <v>1</v>
      </c>
      <c r="BX239" s="74">
        <f>COUNTIF($BE239:$BW239,2)</f>
        <v>16</v>
      </c>
      <c r="BY239" s="75">
        <f>BX239/COUNTA($BE239:$BW239)</f>
        <v>0.84210526315789469</v>
      </c>
      <c r="BZ239" s="74">
        <f>COUNTIF($BE239:$BW239,1)</f>
        <v>3</v>
      </c>
      <c r="CA239" s="75">
        <f>BZ239/COUNTA($BE239:$BW239)</f>
        <v>0.15789473684210525</v>
      </c>
      <c r="CB239" s="74">
        <f>COUNTIF($BE239:$BW239,0)</f>
        <v>0</v>
      </c>
      <c r="CC239" s="75">
        <f>CB239/COUNTA($BE239:$BW239)</f>
        <v>0</v>
      </c>
      <c r="CD239" s="74">
        <f>(((BX239*2)+(BZ239*1)+(CB239*0)))/COUNTA($BE239:$BW239)</f>
        <v>1.8421052631578947</v>
      </c>
      <c r="CE239" s="196" t="str">
        <f>IF(CD239&gt;=1.6,"Đạt mục tiêu",IF(CD239&gt;=1,"Cần cố gắng","Chưa đạt"))</f>
        <v>Đạt mục tiêu</v>
      </c>
    </row>
    <row r="240" spans="1:83" s="2" customFormat="1" ht="15.75" hidden="1">
      <c r="A240" s="22"/>
      <c r="B240" s="226"/>
      <c r="C240" s="226"/>
      <c r="D240" s="226"/>
      <c r="E240" s="226"/>
      <c r="F240" s="226"/>
      <c r="G240" s="276" t="s">
        <v>87</v>
      </c>
      <c r="H240" s="276"/>
      <c r="I240" s="23"/>
      <c r="J240" s="128">
        <f>SUM(J241:J245)</f>
        <v>172</v>
      </c>
      <c r="K240" s="128">
        <f>SUM(K241:K245)</f>
        <v>22</v>
      </c>
      <c r="L240" s="128">
        <f t="shared" ref="L240:BD240" si="87">SUM(L241:L245)</f>
        <v>22</v>
      </c>
      <c r="M240" s="128">
        <f t="shared" si="87"/>
        <v>24</v>
      </c>
      <c r="N240" s="128">
        <f t="shared" si="87"/>
        <v>25</v>
      </c>
      <c r="O240" s="128">
        <f t="shared" si="87"/>
        <v>17</v>
      </c>
      <c r="P240" s="128">
        <f t="shared" si="87"/>
        <v>24</v>
      </c>
      <c r="Q240" s="128">
        <f t="shared" si="87"/>
        <v>21</v>
      </c>
      <c r="R240" s="128">
        <f t="shared" si="87"/>
        <v>17</v>
      </c>
      <c r="S240" s="128">
        <f t="shared" si="87"/>
        <v>17</v>
      </c>
      <c r="T240" s="128">
        <f t="shared" si="87"/>
        <v>15</v>
      </c>
      <c r="U240" s="128">
        <f t="shared" si="87"/>
        <v>0</v>
      </c>
      <c r="V240" s="128">
        <f t="shared" si="87"/>
        <v>0</v>
      </c>
      <c r="W240" s="128">
        <f t="shared" si="87"/>
        <v>0</v>
      </c>
      <c r="X240" s="128">
        <f t="shared" si="87"/>
        <v>0</v>
      </c>
      <c r="Y240" s="128">
        <f t="shared" si="87"/>
        <v>0</v>
      </c>
      <c r="Z240" s="128">
        <f t="shared" si="87"/>
        <v>0</v>
      </c>
      <c r="AA240" s="128">
        <f t="shared" si="87"/>
        <v>0</v>
      </c>
      <c r="AB240" s="128">
        <f t="shared" si="87"/>
        <v>0</v>
      </c>
      <c r="AC240" s="128">
        <f t="shared" si="87"/>
        <v>0</v>
      </c>
      <c r="AD240" s="128">
        <f t="shared" si="87"/>
        <v>0</v>
      </c>
      <c r="AE240" s="128">
        <f t="shared" si="87"/>
        <v>0</v>
      </c>
      <c r="AF240" s="128">
        <f t="shared" si="87"/>
        <v>0</v>
      </c>
      <c r="AG240" s="128">
        <f t="shared" si="87"/>
        <v>0</v>
      </c>
      <c r="AH240" s="128">
        <f t="shared" si="87"/>
        <v>0</v>
      </c>
      <c r="AI240" s="128">
        <f t="shared" si="87"/>
        <v>0</v>
      </c>
      <c r="AJ240" s="128"/>
      <c r="AK240" s="128"/>
      <c r="AL240" s="128"/>
      <c r="AM240" s="128"/>
      <c r="AN240" s="128"/>
      <c r="AO240" s="128"/>
      <c r="AP240" s="128">
        <f t="shared" si="87"/>
        <v>0</v>
      </c>
      <c r="AQ240" s="128"/>
      <c r="AR240" s="128"/>
      <c r="AS240" s="128"/>
      <c r="AT240" s="128">
        <f t="shared" si="87"/>
        <v>0</v>
      </c>
      <c r="AU240" s="128"/>
      <c r="AV240" s="128"/>
      <c r="AW240" s="128">
        <f t="shared" si="87"/>
        <v>0</v>
      </c>
      <c r="AX240" s="128"/>
      <c r="AY240" s="128"/>
      <c r="AZ240" s="128">
        <f t="shared" si="87"/>
        <v>0</v>
      </c>
      <c r="BA240" s="128"/>
      <c r="BB240" s="128">
        <f t="shared" si="87"/>
        <v>0</v>
      </c>
      <c r="BC240" s="128"/>
      <c r="BD240" s="128">
        <f t="shared" si="87"/>
        <v>0</v>
      </c>
      <c r="BV240" s="42"/>
      <c r="BW240" s="42"/>
    </row>
    <row r="241" spans="1:84" s="2" customFormat="1" ht="15.75" hidden="1">
      <c r="A241" s="22"/>
      <c r="B241" s="227"/>
      <c r="C241" s="227"/>
      <c r="D241" s="227"/>
      <c r="E241" s="227"/>
      <c r="F241" s="227"/>
      <c r="G241" s="276" t="s">
        <v>119</v>
      </c>
      <c r="H241" s="276"/>
      <c r="I241" s="23"/>
      <c r="J241" s="24">
        <f>COUNTIF(J$11:J$85,"Thể chất")</f>
        <v>58</v>
      </c>
      <c r="K241" s="24">
        <f t="shared" ref="K241:Y241" si="88">COUNTIF(K$11:K$85,"x")</f>
        <v>8</v>
      </c>
      <c r="L241" s="24">
        <f t="shared" si="88"/>
        <v>7</v>
      </c>
      <c r="M241" s="24">
        <f t="shared" si="88"/>
        <v>7</v>
      </c>
      <c r="N241" s="24">
        <f t="shared" si="88"/>
        <v>11</v>
      </c>
      <c r="O241" s="24">
        <f t="shared" si="88"/>
        <v>7</v>
      </c>
      <c r="P241" s="24">
        <f t="shared" si="88"/>
        <v>10</v>
      </c>
      <c r="Q241" s="24">
        <f t="shared" si="88"/>
        <v>6</v>
      </c>
      <c r="R241" s="24">
        <f t="shared" si="88"/>
        <v>6</v>
      </c>
      <c r="S241" s="24">
        <f t="shared" si="88"/>
        <v>5</v>
      </c>
      <c r="T241" s="24">
        <f t="shared" si="88"/>
        <v>3</v>
      </c>
      <c r="U241" s="24">
        <f t="shared" si="88"/>
        <v>0</v>
      </c>
      <c r="V241" s="24">
        <f t="shared" si="88"/>
        <v>0</v>
      </c>
      <c r="W241" s="24">
        <f t="shared" si="88"/>
        <v>0</v>
      </c>
      <c r="X241" s="24">
        <f t="shared" si="88"/>
        <v>0</v>
      </c>
      <c r="Y241" s="24">
        <f t="shared" si="88"/>
        <v>0</v>
      </c>
      <c r="Z241" s="24">
        <f t="shared" ref="Z241:AI241" si="89">COUNTIF(Z$8:Z$85,"x")</f>
        <v>0</v>
      </c>
      <c r="AA241" s="24">
        <f t="shared" si="89"/>
        <v>0</v>
      </c>
      <c r="AB241" s="24">
        <f t="shared" si="89"/>
        <v>0</v>
      </c>
      <c r="AC241" s="24">
        <f t="shared" si="89"/>
        <v>0</v>
      </c>
      <c r="AD241" s="24">
        <f t="shared" si="89"/>
        <v>0</v>
      </c>
      <c r="AE241" s="24">
        <f t="shared" si="89"/>
        <v>0</v>
      </c>
      <c r="AF241" s="24">
        <f t="shared" si="89"/>
        <v>0</v>
      </c>
      <c r="AG241" s="24">
        <f t="shared" si="89"/>
        <v>0</v>
      </c>
      <c r="AH241" s="24">
        <f t="shared" si="89"/>
        <v>0</v>
      </c>
      <c r="AI241" s="24">
        <f t="shared" si="89"/>
        <v>0</v>
      </c>
      <c r="AJ241" s="24"/>
      <c r="AK241" s="24"/>
      <c r="AL241" s="24"/>
      <c r="AM241" s="24"/>
      <c r="AN241" s="24"/>
      <c r="AO241" s="24"/>
      <c r="AP241" s="24">
        <f>COUNTIF(AP$8:AP$85,"x")</f>
        <v>0</v>
      </c>
      <c r="AQ241" s="24"/>
      <c r="AR241" s="24"/>
      <c r="AS241" s="24"/>
      <c r="AT241" s="24">
        <f>COUNTIF(AT$8:AT$85,"x")</f>
        <v>0</v>
      </c>
      <c r="AU241" s="24"/>
      <c r="AV241" s="24"/>
      <c r="AW241" s="24">
        <f>COUNTIF(AW$8:AW$85,"x")</f>
        <v>0</v>
      </c>
      <c r="AX241" s="24"/>
      <c r="AY241" s="24"/>
      <c r="AZ241" s="24">
        <f>COUNTIF(AZ$8:AZ$85,"x")</f>
        <v>0</v>
      </c>
      <c r="BA241" s="24"/>
      <c r="BB241" s="24">
        <f>COUNTIF(BB$8:BB$85,"x")</f>
        <v>0</v>
      </c>
      <c r="BC241" s="24"/>
      <c r="BD241" s="24">
        <f>COUNTIF(BD$8:BD$85,"x")</f>
        <v>0</v>
      </c>
      <c r="BV241" s="42"/>
      <c r="BW241" s="42"/>
    </row>
    <row r="242" spans="1:84" s="2" customFormat="1" ht="15.75" hidden="1">
      <c r="A242" s="22"/>
      <c r="B242" s="227"/>
      <c r="C242" s="227"/>
      <c r="D242" s="227"/>
      <c r="E242" s="227"/>
      <c r="F242" s="227"/>
      <c r="G242" s="276" t="s">
        <v>120</v>
      </c>
      <c r="H242" s="276"/>
      <c r="I242" s="23"/>
      <c r="J242" s="24">
        <f>COUNTIF(J$88:J$128,"Nhận thức")</f>
        <v>29</v>
      </c>
      <c r="K242" s="24">
        <f t="shared" ref="K242:X242" si="90">COUNTIF(K$88:K$128,"x")</f>
        <v>4</v>
      </c>
      <c r="L242" s="24">
        <f t="shared" si="90"/>
        <v>4</v>
      </c>
      <c r="M242" s="24">
        <f t="shared" si="90"/>
        <v>2</v>
      </c>
      <c r="N242" s="24">
        <f t="shared" si="90"/>
        <v>4</v>
      </c>
      <c r="O242" s="24">
        <f t="shared" si="90"/>
        <v>4</v>
      </c>
      <c r="P242" s="24">
        <f t="shared" si="90"/>
        <v>3</v>
      </c>
      <c r="Q242" s="24">
        <f t="shared" si="90"/>
        <v>6</v>
      </c>
      <c r="R242" s="24">
        <f t="shared" si="90"/>
        <v>2</v>
      </c>
      <c r="S242" s="24">
        <f t="shared" si="90"/>
        <v>3</v>
      </c>
      <c r="T242" s="24">
        <f t="shared" si="90"/>
        <v>2</v>
      </c>
      <c r="U242" s="24">
        <f t="shared" si="90"/>
        <v>0</v>
      </c>
      <c r="V242" s="24">
        <f t="shared" si="90"/>
        <v>0</v>
      </c>
      <c r="W242" s="24">
        <f t="shared" si="90"/>
        <v>0</v>
      </c>
      <c r="X242" s="24">
        <f t="shared" si="90"/>
        <v>0</v>
      </c>
      <c r="Y242" s="24">
        <f t="shared" ref="Y242:AI242" si="91">COUNTIF(Y$86:Y$128,"x")</f>
        <v>0</v>
      </c>
      <c r="Z242" s="24">
        <f t="shared" si="91"/>
        <v>0</v>
      </c>
      <c r="AA242" s="24">
        <f t="shared" si="91"/>
        <v>0</v>
      </c>
      <c r="AB242" s="24">
        <f t="shared" si="91"/>
        <v>0</v>
      </c>
      <c r="AC242" s="24">
        <f t="shared" si="91"/>
        <v>0</v>
      </c>
      <c r="AD242" s="24">
        <f t="shared" si="91"/>
        <v>0</v>
      </c>
      <c r="AE242" s="24">
        <f t="shared" si="91"/>
        <v>0</v>
      </c>
      <c r="AF242" s="24">
        <f t="shared" si="91"/>
        <v>0</v>
      </c>
      <c r="AG242" s="24">
        <f t="shared" si="91"/>
        <v>0</v>
      </c>
      <c r="AH242" s="24">
        <f t="shared" si="91"/>
        <v>0</v>
      </c>
      <c r="AI242" s="24">
        <f t="shared" si="91"/>
        <v>0</v>
      </c>
      <c r="AJ242" s="24"/>
      <c r="AK242" s="24"/>
      <c r="AL242" s="24"/>
      <c r="AM242" s="24"/>
      <c r="AN242" s="24"/>
      <c r="AO242" s="24"/>
      <c r="AP242" s="24">
        <f>COUNTIF(AP$86:AP$128,"x")</f>
        <v>0</v>
      </c>
      <c r="AQ242" s="24"/>
      <c r="AR242" s="24"/>
      <c r="AS242" s="24"/>
      <c r="AT242" s="24">
        <f>COUNTIF(AT$86:AT$128,"x")</f>
        <v>0</v>
      </c>
      <c r="AU242" s="24"/>
      <c r="AV242" s="24"/>
      <c r="AW242" s="24">
        <f>COUNTIF(AW$86:AW$128,"x")</f>
        <v>0</v>
      </c>
      <c r="AX242" s="24"/>
      <c r="AY242" s="24"/>
      <c r="AZ242" s="24">
        <f>COUNTIF(AZ$86:AZ$128,"x")</f>
        <v>0</v>
      </c>
      <c r="BA242" s="24"/>
      <c r="BB242" s="24">
        <f>COUNTIF(BB$86:BB$128,"x")</f>
        <v>0</v>
      </c>
      <c r="BC242" s="24"/>
      <c r="BD242" s="24">
        <f>COUNTIF(BD$86:BD$128,"x")</f>
        <v>0</v>
      </c>
      <c r="BV242" s="42"/>
      <c r="BW242" s="42"/>
    </row>
    <row r="243" spans="1:84" s="2" customFormat="1" ht="15.75" hidden="1">
      <c r="A243" s="22"/>
      <c r="B243" s="227"/>
      <c r="C243" s="227"/>
      <c r="D243" s="227"/>
      <c r="E243" s="227"/>
      <c r="F243" s="227"/>
      <c r="G243" s="276" t="s">
        <v>121</v>
      </c>
      <c r="H243" s="276"/>
      <c r="I243" s="23"/>
      <c r="J243" s="24">
        <f>COUNTIF(J$129:J$187,"Ngôn ngữ")</f>
        <v>42</v>
      </c>
      <c r="K243" s="24">
        <f>COUNTIF(K$129:K$187,"x")</f>
        <v>4</v>
      </c>
      <c r="L243" s="24">
        <f t="shared" ref="L243:W243" si="92">COUNTIF(L$129:L$187,"x")</f>
        <v>5</v>
      </c>
      <c r="M243" s="24">
        <f t="shared" si="92"/>
        <v>8</v>
      </c>
      <c r="N243" s="24">
        <f t="shared" si="92"/>
        <v>6</v>
      </c>
      <c r="O243" s="24">
        <f t="shared" si="92"/>
        <v>4</v>
      </c>
      <c r="P243" s="24">
        <f t="shared" si="92"/>
        <v>4</v>
      </c>
      <c r="Q243" s="24">
        <f t="shared" si="92"/>
        <v>4</v>
      </c>
      <c r="R243" s="24">
        <f t="shared" si="92"/>
        <v>5</v>
      </c>
      <c r="S243" s="24">
        <f t="shared" si="92"/>
        <v>6</v>
      </c>
      <c r="T243" s="24">
        <f t="shared" si="92"/>
        <v>6</v>
      </c>
      <c r="U243" s="24">
        <f t="shared" si="92"/>
        <v>0</v>
      </c>
      <c r="V243" s="24">
        <f t="shared" si="92"/>
        <v>0</v>
      </c>
      <c r="W243" s="24">
        <f t="shared" si="92"/>
        <v>0</v>
      </c>
      <c r="X243" s="24">
        <f t="shared" ref="X243:AI243" si="93">COUNTIF(X$129:X$171,"x")</f>
        <v>0</v>
      </c>
      <c r="Y243" s="24">
        <f t="shared" si="93"/>
        <v>0</v>
      </c>
      <c r="Z243" s="24">
        <f t="shared" si="93"/>
        <v>0</v>
      </c>
      <c r="AA243" s="24">
        <f t="shared" si="93"/>
        <v>0</v>
      </c>
      <c r="AB243" s="24">
        <f t="shared" si="93"/>
        <v>0</v>
      </c>
      <c r="AC243" s="24">
        <f t="shared" si="93"/>
        <v>0</v>
      </c>
      <c r="AD243" s="24">
        <f t="shared" si="93"/>
        <v>0</v>
      </c>
      <c r="AE243" s="24">
        <f t="shared" si="93"/>
        <v>0</v>
      </c>
      <c r="AF243" s="24">
        <f t="shared" si="93"/>
        <v>0</v>
      </c>
      <c r="AG243" s="24">
        <f t="shared" si="93"/>
        <v>0</v>
      </c>
      <c r="AH243" s="24">
        <f t="shared" si="93"/>
        <v>0</v>
      </c>
      <c r="AI243" s="24">
        <f t="shared" si="93"/>
        <v>0</v>
      </c>
      <c r="AJ243" s="24"/>
      <c r="AK243" s="24"/>
      <c r="AL243" s="24"/>
      <c r="AM243" s="24"/>
      <c r="AN243" s="24"/>
      <c r="AO243" s="24"/>
      <c r="AP243" s="24">
        <f>COUNTIF(AP$129:AP$171,"x")</f>
        <v>0</v>
      </c>
      <c r="AQ243" s="24"/>
      <c r="AR243" s="24"/>
      <c r="AS243" s="24"/>
      <c r="AT243" s="24">
        <f>COUNTIF(AT$129:AT$171,"x")</f>
        <v>0</v>
      </c>
      <c r="AU243" s="24"/>
      <c r="AV243" s="24"/>
      <c r="AW243" s="24">
        <f>COUNTIF(AW$129:AW$171,"x")</f>
        <v>0</v>
      </c>
      <c r="AX243" s="24"/>
      <c r="AY243" s="24"/>
      <c r="AZ243" s="24">
        <f>COUNTIF(AZ$129:AZ$171,"x")</f>
        <v>0</v>
      </c>
      <c r="BA243" s="24"/>
      <c r="BB243" s="24">
        <f>COUNTIF(BB$129:BB$171,"x")</f>
        <v>0</v>
      </c>
      <c r="BC243" s="24"/>
      <c r="BD243" s="24">
        <f>COUNTIF(BD$129:BD$171,"x")</f>
        <v>0</v>
      </c>
      <c r="BV243" s="42"/>
      <c r="BW243" s="42"/>
    </row>
    <row r="244" spans="1:84" s="2" customFormat="1" ht="15.75" hidden="1">
      <c r="A244" s="22"/>
      <c r="B244" s="227"/>
      <c r="C244" s="227"/>
      <c r="D244" s="227"/>
      <c r="E244" s="227"/>
      <c r="F244" s="227"/>
      <c r="G244" s="276" t="s">
        <v>122</v>
      </c>
      <c r="H244" s="276"/>
      <c r="I244" s="23"/>
      <c r="J244" s="24">
        <f>COUNTIF(J$179:J$239,"TCKNXH-TM")</f>
        <v>43</v>
      </c>
      <c r="K244" s="24">
        <f t="shared" ref="K244:V244" si="94">COUNTIF(K$179:K$239,"x")</f>
        <v>6</v>
      </c>
      <c r="L244" s="24">
        <f t="shared" si="94"/>
        <v>6</v>
      </c>
      <c r="M244" s="24">
        <f t="shared" si="94"/>
        <v>7</v>
      </c>
      <c r="N244" s="24">
        <f t="shared" si="94"/>
        <v>4</v>
      </c>
      <c r="O244" s="24">
        <f t="shared" si="94"/>
        <v>2</v>
      </c>
      <c r="P244" s="24">
        <f t="shared" si="94"/>
        <v>7</v>
      </c>
      <c r="Q244" s="24">
        <f t="shared" si="94"/>
        <v>5</v>
      </c>
      <c r="R244" s="24">
        <f t="shared" si="94"/>
        <v>4</v>
      </c>
      <c r="S244" s="24">
        <f t="shared" si="94"/>
        <v>3</v>
      </c>
      <c r="T244" s="24">
        <f t="shared" si="94"/>
        <v>4</v>
      </c>
      <c r="U244" s="24">
        <f t="shared" si="94"/>
        <v>0</v>
      </c>
      <c r="V244" s="24">
        <f t="shared" si="94"/>
        <v>0</v>
      </c>
      <c r="W244" s="24">
        <f t="shared" ref="W244:AI244" si="95">COUNTIF(W$179:W$220,"x")</f>
        <v>0</v>
      </c>
      <c r="X244" s="24">
        <f t="shared" si="95"/>
        <v>0</v>
      </c>
      <c r="Y244" s="24">
        <f t="shared" si="95"/>
        <v>0</v>
      </c>
      <c r="Z244" s="24">
        <f t="shared" si="95"/>
        <v>0</v>
      </c>
      <c r="AA244" s="24">
        <f t="shared" si="95"/>
        <v>0</v>
      </c>
      <c r="AB244" s="24">
        <f t="shared" si="95"/>
        <v>0</v>
      </c>
      <c r="AC244" s="24">
        <f t="shared" si="95"/>
        <v>0</v>
      </c>
      <c r="AD244" s="24">
        <f t="shared" si="95"/>
        <v>0</v>
      </c>
      <c r="AE244" s="24">
        <f t="shared" si="95"/>
        <v>0</v>
      </c>
      <c r="AF244" s="24">
        <f t="shared" si="95"/>
        <v>0</v>
      </c>
      <c r="AG244" s="24">
        <f t="shared" si="95"/>
        <v>0</v>
      </c>
      <c r="AH244" s="24">
        <f t="shared" si="95"/>
        <v>0</v>
      </c>
      <c r="AI244" s="24">
        <f t="shared" si="95"/>
        <v>0</v>
      </c>
      <c r="AJ244" s="24"/>
      <c r="AK244" s="24"/>
      <c r="AL244" s="24"/>
      <c r="AM244" s="24"/>
      <c r="AN244" s="24"/>
      <c r="AO244" s="24"/>
      <c r="AP244" s="24">
        <f>COUNTIF(AP$179:AP$220,"x")</f>
        <v>0</v>
      </c>
      <c r="AQ244" s="24"/>
      <c r="AR244" s="24"/>
      <c r="AS244" s="24"/>
      <c r="AT244" s="24">
        <f>COUNTIF(AT$179:AT$220,"x")</f>
        <v>0</v>
      </c>
      <c r="AU244" s="24"/>
      <c r="AV244" s="24"/>
      <c r="AW244" s="24">
        <f>COUNTIF(AW$179:AW$220,"x")</f>
        <v>0</v>
      </c>
      <c r="AX244" s="24"/>
      <c r="AY244" s="24"/>
      <c r="AZ244" s="24">
        <f>COUNTIF(AZ$179:AZ$220,"x")</f>
        <v>0</v>
      </c>
      <c r="BA244" s="24"/>
      <c r="BB244" s="24">
        <f>COUNTIF(BB$179:BB$220,"x")</f>
        <v>0</v>
      </c>
      <c r="BC244" s="24"/>
      <c r="BD244" s="24">
        <f>COUNTIF(BD$179:BD$220,"x")</f>
        <v>0</v>
      </c>
      <c r="BV244" s="42"/>
      <c r="BW244" s="42"/>
    </row>
    <row r="245" spans="1:84" s="2" customFormat="1" ht="15.75" hidden="1">
      <c r="A245" s="22"/>
      <c r="B245" s="227"/>
      <c r="C245" s="227"/>
      <c r="D245" s="227"/>
      <c r="E245" s="227"/>
      <c r="F245" s="227"/>
      <c r="G245" s="276"/>
      <c r="H245" s="276"/>
      <c r="I245" s="23"/>
      <c r="J245" s="24"/>
      <c r="K245" s="24"/>
      <c r="L245" s="24"/>
      <c r="M245" s="24"/>
      <c r="N245" s="24"/>
      <c r="O245" s="24"/>
      <c r="P245" s="24"/>
      <c r="Q245" s="24"/>
      <c r="R245" s="24"/>
      <c r="S245" s="24"/>
      <c r="T245" s="24"/>
      <c r="U245" s="24"/>
      <c r="V245" s="24"/>
      <c r="W245" s="24">
        <f t="shared" ref="W245:AI245" si="96">COUNTIF(W$221:W$239,"x")</f>
        <v>0</v>
      </c>
      <c r="X245" s="24">
        <f t="shared" si="96"/>
        <v>0</v>
      </c>
      <c r="Y245" s="24">
        <f t="shared" si="96"/>
        <v>0</v>
      </c>
      <c r="Z245" s="24">
        <f t="shared" si="96"/>
        <v>0</v>
      </c>
      <c r="AA245" s="24">
        <f t="shared" si="96"/>
        <v>0</v>
      </c>
      <c r="AB245" s="24">
        <f t="shared" si="96"/>
        <v>0</v>
      </c>
      <c r="AC245" s="24">
        <f t="shared" si="96"/>
        <v>0</v>
      </c>
      <c r="AD245" s="24">
        <f t="shared" si="96"/>
        <v>0</v>
      </c>
      <c r="AE245" s="24">
        <f t="shared" si="96"/>
        <v>0</v>
      </c>
      <c r="AF245" s="24">
        <f t="shared" si="96"/>
        <v>0</v>
      </c>
      <c r="AG245" s="24">
        <f t="shared" si="96"/>
        <v>0</v>
      </c>
      <c r="AH245" s="24">
        <f t="shared" si="96"/>
        <v>0</v>
      </c>
      <c r="AI245" s="24">
        <f t="shared" si="96"/>
        <v>0</v>
      </c>
      <c r="AJ245" s="24"/>
      <c r="AK245" s="24"/>
      <c r="AL245" s="24"/>
      <c r="AM245" s="24"/>
      <c r="AN245" s="24"/>
      <c r="AO245" s="24"/>
      <c r="AP245" s="24">
        <f>COUNTIF(AP$221:AP$239,"x")</f>
        <v>0</v>
      </c>
      <c r="AQ245" s="24"/>
      <c r="AR245" s="24"/>
      <c r="AS245" s="24"/>
      <c r="AT245" s="24">
        <f>COUNTIF(AT$221:AT$239,"x")</f>
        <v>0</v>
      </c>
      <c r="AU245" s="24"/>
      <c r="AV245" s="24"/>
      <c r="AW245" s="24">
        <f>COUNTIF(AW$221:AW$239,"x")</f>
        <v>0</v>
      </c>
      <c r="AX245" s="24"/>
      <c r="AY245" s="24"/>
      <c r="AZ245" s="24">
        <f>COUNTIF(AZ$221:AZ$239,"x")</f>
        <v>0</v>
      </c>
      <c r="BA245" s="24"/>
      <c r="BB245" s="24">
        <f>COUNTIF(BB$221:BB$239,"x")</f>
        <v>0</v>
      </c>
      <c r="BC245" s="24"/>
      <c r="BD245" s="24">
        <f>COUNTIF(BD$221:BD$239,"x")</f>
        <v>0</v>
      </c>
      <c r="BV245" s="42"/>
      <c r="BW245" s="42"/>
    </row>
    <row r="246" spans="1:84">
      <c r="BE246" s="2"/>
      <c r="BF246" s="2"/>
      <c r="BG246" s="2"/>
      <c r="BH246" s="2"/>
      <c r="BI246" s="2"/>
      <c r="BJ246" s="2"/>
      <c r="BK246" s="2"/>
      <c r="BL246" s="2"/>
      <c r="BM246" s="2"/>
      <c r="BN246" s="2"/>
      <c r="BO246" s="2"/>
      <c r="BP246" s="2"/>
      <c r="BQ246" s="2"/>
      <c r="BR246" s="2"/>
      <c r="BS246" s="2"/>
      <c r="BT246" s="2"/>
      <c r="BU246" s="2"/>
      <c r="BV246" s="42"/>
      <c r="BW246" s="42"/>
      <c r="BX246" s="2"/>
      <c r="BY246" s="2"/>
      <c r="BZ246" s="2"/>
      <c r="CA246" s="2"/>
      <c r="CB246" s="2"/>
      <c r="CC246" s="2"/>
      <c r="CD246" s="2"/>
      <c r="CE246" s="2"/>
      <c r="CF246" s="2"/>
    </row>
    <row r="247" spans="1:84">
      <c r="G247" s="277" t="s">
        <v>88</v>
      </c>
      <c r="H247" s="278"/>
      <c r="I247" s="130"/>
      <c r="J247" s="130"/>
      <c r="K247" s="162"/>
      <c r="L247" s="130"/>
      <c r="M247" s="130"/>
      <c r="N247" s="130"/>
      <c r="O247" s="130"/>
      <c r="P247" s="130"/>
      <c r="Q247" s="130"/>
      <c r="R247" s="130"/>
      <c r="S247" s="130"/>
      <c r="T247" s="130"/>
      <c r="U247" s="130"/>
      <c r="V247" s="167">
        <f t="shared" ref="V247:BD247" si="97">SUM(V248:V256)</f>
        <v>21</v>
      </c>
      <c r="W247" s="167">
        <f t="shared" si="97"/>
        <v>22</v>
      </c>
      <c r="X247" s="167">
        <f t="shared" si="97"/>
        <v>22</v>
      </c>
      <c r="Y247" s="167">
        <f t="shared" si="97"/>
        <v>22</v>
      </c>
      <c r="Z247" s="128">
        <f t="shared" si="97"/>
        <v>0</v>
      </c>
      <c r="AA247" s="128">
        <f t="shared" si="97"/>
        <v>0</v>
      </c>
      <c r="AB247" s="128">
        <f t="shared" si="97"/>
        <v>0</v>
      </c>
      <c r="AC247" s="128">
        <f t="shared" si="97"/>
        <v>0</v>
      </c>
      <c r="AD247" s="128">
        <f t="shared" si="97"/>
        <v>0</v>
      </c>
      <c r="AE247" s="128">
        <f t="shared" si="97"/>
        <v>0</v>
      </c>
      <c r="AF247" s="128">
        <f t="shared" si="97"/>
        <v>0</v>
      </c>
      <c r="AG247" s="128">
        <f t="shared" si="97"/>
        <v>0</v>
      </c>
      <c r="AH247" s="128">
        <f t="shared" si="97"/>
        <v>0</v>
      </c>
      <c r="AI247" s="128">
        <f t="shared" si="97"/>
        <v>0</v>
      </c>
      <c r="AJ247" s="128"/>
      <c r="AK247" s="128"/>
      <c r="AL247" s="128"/>
      <c r="AM247" s="128"/>
      <c r="AN247" s="128"/>
      <c r="AO247" s="128"/>
      <c r="AP247" s="128">
        <f t="shared" si="97"/>
        <v>0</v>
      </c>
      <c r="AQ247" s="128"/>
      <c r="AR247" s="128"/>
      <c r="AS247" s="128"/>
      <c r="AT247" s="128">
        <f t="shared" si="97"/>
        <v>0</v>
      </c>
      <c r="AU247" s="128"/>
      <c r="AV247" s="128"/>
      <c r="AW247" s="128">
        <f t="shared" si="97"/>
        <v>0</v>
      </c>
      <c r="AX247" s="128"/>
      <c r="AY247" s="128"/>
      <c r="AZ247" s="128">
        <f t="shared" si="97"/>
        <v>0</v>
      </c>
      <c r="BA247" s="128"/>
      <c r="BB247" s="128">
        <f t="shared" si="97"/>
        <v>0</v>
      </c>
      <c r="BC247" s="128"/>
      <c r="BD247" s="128">
        <f t="shared" si="97"/>
        <v>0</v>
      </c>
      <c r="BE247" s="2"/>
      <c r="BF247" s="2"/>
      <c r="BG247" s="2"/>
      <c r="BH247" s="2"/>
      <c r="BI247" s="2"/>
      <c r="BJ247" s="2"/>
      <c r="BK247" s="2"/>
      <c r="BL247" s="2"/>
      <c r="BM247" s="2"/>
      <c r="BN247" s="2"/>
      <c r="BO247" s="2"/>
      <c r="BP247" s="2"/>
      <c r="BQ247" s="2"/>
      <c r="BR247" s="2"/>
      <c r="BS247" s="2"/>
      <c r="BT247" s="2"/>
      <c r="BU247" s="2"/>
      <c r="BV247" s="42"/>
      <c r="BW247" s="42"/>
      <c r="BX247" s="2"/>
      <c r="BY247" s="2"/>
      <c r="BZ247" s="2"/>
      <c r="CA247" s="2"/>
      <c r="CB247" s="2"/>
      <c r="CC247" s="2"/>
      <c r="CD247" s="2"/>
      <c r="CE247" s="2"/>
      <c r="CF247" s="2"/>
    </row>
    <row r="248" spans="1:84">
      <c r="G248" s="272" t="s">
        <v>89</v>
      </c>
      <c r="H248" s="273"/>
      <c r="I248" s="130"/>
      <c r="J248" s="130"/>
      <c r="K248" s="162"/>
      <c r="L248" s="130"/>
      <c r="M248" s="130"/>
      <c r="N248" s="130"/>
      <c r="O248" s="130"/>
      <c r="P248" s="130"/>
      <c r="Q248" s="130"/>
      <c r="R248" s="130"/>
      <c r="S248" s="130"/>
      <c r="T248" s="130"/>
      <c r="U248" s="130"/>
      <c r="V248" s="164">
        <f t="shared" ref="V248:AI248" si="98">COUNTIF(V$8:V$239,"ĐTT")</f>
        <v>1</v>
      </c>
      <c r="W248" s="164">
        <f t="shared" si="98"/>
        <v>1</v>
      </c>
      <c r="X248" s="164">
        <f t="shared" si="98"/>
        <v>1</v>
      </c>
      <c r="Y248" s="164">
        <f t="shared" si="98"/>
        <v>1</v>
      </c>
      <c r="Z248" s="135">
        <f t="shared" si="98"/>
        <v>0</v>
      </c>
      <c r="AA248" s="135">
        <f t="shared" si="98"/>
        <v>0</v>
      </c>
      <c r="AB248" s="135">
        <f t="shared" si="98"/>
        <v>0</v>
      </c>
      <c r="AC248" s="135">
        <f t="shared" si="98"/>
        <v>0</v>
      </c>
      <c r="AD248" s="135">
        <f t="shared" si="98"/>
        <v>0</v>
      </c>
      <c r="AE248" s="135">
        <f t="shared" si="98"/>
        <v>0</v>
      </c>
      <c r="AF248" s="135">
        <f t="shared" si="98"/>
        <v>0</v>
      </c>
      <c r="AG248" s="135">
        <f t="shared" si="98"/>
        <v>0</v>
      </c>
      <c r="AH248" s="135">
        <f t="shared" si="98"/>
        <v>0</v>
      </c>
      <c r="AI248" s="135">
        <f t="shared" si="98"/>
        <v>0</v>
      </c>
      <c r="AJ248" s="135"/>
      <c r="AK248" s="135"/>
      <c r="AL248" s="135"/>
      <c r="AM248" s="135"/>
      <c r="AN248" s="135"/>
      <c r="AO248" s="135"/>
      <c r="AP248" s="135">
        <f>COUNTIF(AP$8:AP$239,"ĐTT")</f>
        <v>0</v>
      </c>
      <c r="AQ248" s="135"/>
      <c r="AR248" s="135"/>
      <c r="AS248" s="135"/>
      <c r="AT248" s="135">
        <f>COUNTIF(AT$8:AT$239,"ĐTT")</f>
        <v>0</v>
      </c>
      <c r="AU248" s="135"/>
      <c r="AV248" s="135"/>
      <c r="AW248" s="135">
        <f>COUNTIF(AW$8:AW$239,"ĐTT")</f>
        <v>0</v>
      </c>
      <c r="AX248" s="135"/>
      <c r="AY248" s="135"/>
      <c r="AZ248" s="135">
        <f>COUNTIF(AZ$8:AZ$239,"ĐTT")</f>
        <v>0</v>
      </c>
      <c r="BA248" s="135"/>
      <c r="BB248" s="135">
        <f>COUNTIF(BB$8:BB$239,"ĐTT")</f>
        <v>0</v>
      </c>
      <c r="BC248" s="135"/>
      <c r="BD248" s="135">
        <f>COUNTIF(BD$8:BD$239,"ĐTT")</f>
        <v>0</v>
      </c>
      <c r="BE248" s="2"/>
      <c r="BF248" s="2"/>
      <c r="BG248" s="2"/>
      <c r="BH248" s="2"/>
      <c r="BI248" s="2"/>
      <c r="BJ248" s="2"/>
      <c r="BK248" s="2"/>
      <c r="BL248" s="2"/>
      <c r="BM248" s="2"/>
      <c r="BN248" s="2"/>
      <c r="BO248" s="2"/>
      <c r="BP248" s="2"/>
      <c r="BQ248" s="2"/>
      <c r="BR248" s="2"/>
      <c r="BS248" s="2"/>
      <c r="BT248" s="2"/>
      <c r="BU248" s="2"/>
      <c r="BV248" s="42"/>
      <c r="BW248" s="42"/>
      <c r="BX248" s="2"/>
      <c r="BY248" s="2"/>
      <c r="BZ248" s="2"/>
      <c r="CA248" s="2"/>
      <c r="CB248" s="2"/>
      <c r="CC248" s="2"/>
      <c r="CD248" s="2"/>
      <c r="CE248" s="2"/>
      <c r="CF248" s="2"/>
    </row>
    <row r="249" spans="1:84">
      <c r="G249" s="272" t="s">
        <v>90</v>
      </c>
      <c r="H249" s="273"/>
      <c r="I249" s="130"/>
      <c r="J249" s="130"/>
      <c r="K249" s="162"/>
      <c r="L249" s="130"/>
      <c r="M249" s="130"/>
      <c r="N249" s="130"/>
      <c r="O249" s="130"/>
      <c r="P249" s="130"/>
      <c r="Q249" s="130"/>
      <c r="R249" s="130"/>
      <c r="S249" s="130"/>
      <c r="T249" s="130"/>
      <c r="U249" s="130"/>
      <c r="V249" s="164">
        <f t="shared" ref="V249:AI249" si="99">COUNTIF(V$8:V$239,"TDS")</f>
        <v>1</v>
      </c>
      <c r="W249" s="164">
        <f t="shared" si="99"/>
        <v>1</v>
      </c>
      <c r="X249" s="164">
        <f t="shared" si="99"/>
        <v>1</v>
      </c>
      <c r="Y249" s="164">
        <f t="shared" si="99"/>
        <v>1</v>
      </c>
      <c r="Z249" s="135">
        <f t="shared" si="99"/>
        <v>0</v>
      </c>
      <c r="AA249" s="135">
        <f t="shared" si="99"/>
        <v>0</v>
      </c>
      <c r="AB249" s="135">
        <f t="shared" si="99"/>
        <v>0</v>
      </c>
      <c r="AC249" s="135">
        <f t="shared" si="99"/>
        <v>0</v>
      </c>
      <c r="AD249" s="135">
        <f t="shared" si="99"/>
        <v>0</v>
      </c>
      <c r="AE249" s="135">
        <f t="shared" si="99"/>
        <v>0</v>
      </c>
      <c r="AF249" s="135">
        <f t="shared" si="99"/>
        <v>0</v>
      </c>
      <c r="AG249" s="135">
        <f t="shared" si="99"/>
        <v>0</v>
      </c>
      <c r="AH249" s="135">
        <f t="shared" si="99"/>
        <v>0</v>
      </c>
      <c r="AI249" s="135">
        <f t="shared" si="99"/>
        <v>0</v>
      </c>
      <c r="AJ249" s="135"/>
      <c r="AK249" s="135"/>
      <c r="AL249" s="135"/>
      <c r="AM249" s="135"/>
      <c r="AN249" s="135"/>
      <c r="AO249" s="135"/>
      <c r="AP249" s="135">
        <f>COUNTIF(AP$8:AP$239,"TDS")</f>
        <v>0</v>
      </c>
      <c r="AQ249" s="135"/>
      <c r="AR249" s="135"/>
      <c r="AS249" s="135"/>
      <c r="AT249" s="135">
        <f>COUNTIF(AT$8:AT$239,"TDS")</f>
        <v>0</v>
      </c>
      <c r="AU249" s="135"/>
      <c r="AV249" s="135"/>
      <c r="AW249" s="135">
        <f>COUNTIF(AW$8:AW$239,"TDS")</f>
        <v>0</v>
      </c>
      <c r="AX249" s="135"/>
      <c r="AY249" s="135"/>
      <c r="AZ249" s="135">
        <f>COUNTIF(AZ$8:AZ$239,"TDS")</f>
        <v>0</v>
      </c>
      <c r="BA249" s="135"/>
      <c r="BB249" s="135">
        <f>COUNTIF(BB$8:BB$239,"TDS")</f>
        <v>0</v>
      </c>
      <c r="BC249" s="135"/>
      <c r="BD249" s="135">
        <f>COUNTIF(BD$8:BD$239,"TDS")</f>
        <v>0</v>
      </c>
      <c r="BE249" s="2"/>
      <c r="BF249" s="2"/>
      <c r="BG249" s="2"/>
      <c r="BH249" s="2"/>
      <c r="BI249" s="2"/>
      <c r="BJ249" s="2"/>
      <c r="BK249" s="2"/>
      <c r="BL249" s="2"/>
      <c r="BM249" s="2"/>
      <c r="BN249" s="2"/>
      <c r="BO249" s="2"/>
      <c r="BP249" s="2"/>
      <c r="BQ249" s="2"/>
      <c r="BR249" s="2"/>
      <c r="BS249" s="2"/>
      <c r="BT249" s="2"/>
      <c r="BU249" s="2"/>
      <c r="BV249" s="42"/>
      <c r="BW249" s="42"/>
      <c r="BX249" s="2"/>
      <c r="BY249" s="2"/>
      <c r="BZ249" s="2"/>
      <c r="CA249" s="2"/>
      <c r="CB249" s="2"/>
      <c r="CC249" s="2"/>
      <c r="CD249" s="2"/>
      <c r="CE249" s="2"/>
      <c r="CF249" s="2"/>
    </row>
    <row r="250" spans="1:84">
      <c r="G250" s="272" t="s">
        <v>91</v>
      </c>
      <c r="H250" s="273"/>
      <c r="I250" s="130"/>
      <c r="J250" s="130"/>
      <c r="K250" s="162"/>
      <c r="L250" s="130"/>
      <c r="M250" s="130"/>
      <c r="N250" s="130"/>
      <c r="O250" s="130"/>
      <c r="P250" s="130"/>
      <c r="Q250" s="130"/>
      <c r="R250" s="130"/>
      <c r="S250" s="130"/>
      <c r="T250" s="130"/>
      <c r="U250" s="130"/>
      <c r="V250" s="164">
        <f t="shared" ref="V250:AI250" si="100">COUNTIF(V$8:V$239,"HĐG")</f>
        <v>3</v>
      </c>
      <c r="W250" s="164">
        <f t="shared" si="100"/>
        <v>4</v>
      </c>
      <c r="X250" s="164">
        <f t="shared" si="100"/>
        <v>4</v>
      </c>
      <c r="Y250" s="164">
        <f t="shared" si="100"/>
        <v>4</v>
      </c>
      <c r="Z250" s="135">
        <f t="shared" si="100"/>
        <v>0</v>
      </c>
      <c r="AA250" s="135">
        <f t="shared" si="100"/>
        <v>0</v>
      </c>
      <c r="AB250" s="135">
        <f t="shared" si="100"/>
        <v>0</v>
      </c>
      <c r="AC250" s="135">
        <f t="shared" si="100"/>
        <v>0</v>
      </c>
      <c r="AD250" s="135">
        <f t="shared" si="100"/>
        <v>0</v>
      </c>
      <c r="AE250" s="135">
        <f t="shared" si="100"/>
        <v>0</v>
      </c>
      <c r="AF250" s="135">
        <f t="shared" si="100"/>
        <v>0</v>
      </c>
      <c r="AG250" s="135">
        <f t="shared" si="100"/>
        <v>0</v>
      </c>
      <c r="AH250" s="135">
        <f t="shared" si="100"/>
        <v>0</v>
      </c>
      <c r="AI250" s="135">
        <f t="shared" si="100"/>
        <v>0</v>
      </c>
      <c r="AJ250" s="135"/>
      <c r="AK250" s="135"/>
      <c r="AL250" s="135"/>
      <c r="AM250" s="135"/>
      <c r="AN250" s="135"/>
      <c r="AO250" s="135"/>
      <c r="AP250" s="135">
        <f>COUNTIF(AP$8:AP$239,"HĐG")</f>
        <v>0</v>
      </c>
      <c r="AQ250" s="135"/>
      <c r="AR250" s="135"/>
      <c r="AS250" s="135"/>
      <c r="AT250" s="135">
        <f>COUNTIF(AT$8:AT$239,"HĐG")</f>
        <v>0</v>
      </c>
      <c r="AU250" s="135"/>
      <c r="AV250" s="135"/>
      <c r="AW250" s="135">
        <f>COUNTIF(AW$8:AW$239,"HĐG")</f>
        <v>0</v>
      </c>
      <c r="AX250" s="135"/>
      <c r="AY250" s="135"/>
      <c r="AZ250" s="135">
        <f>COUNTIF(AZ$8:AZ$239,"HĐG")</f>
        <v>0</v>
      </c>
      <c r="BA250" s="135"/>
      <c r="BB250" s="135">
        <f>COUNTIF(BB$8:BB$239,"HĐG")</f>
        <v>0</v>
      </c>
      <c r="BC250" s="135"/>
      <c r="BD250" s="135">
        <f>COUNTIF(BD$8:BD$239,"HĐG")</f>
        <v>0</v>
      </c>
      <c r="BE250" s="2"/>
      <c r="BF250" s="2"/>
      <c r="BG250" s="2"/>
      <c r="BH250" s="2"/>
      <c r="BI250" s="2"/>
      <c r="BJ250" s="2"/>
      <c r="BK250" s="2"/>
      <c r="BL250" s="2"/>
      <c r="BM250" s="2"/>
      <c r="BN250" s="2"/>
      <c r="BO250" s="2"/>
      <c r="BP250" s="2"/>
      <c r="BQ250" s="2"/>
      <c r="BR250" s="2"/>
      <c r="BS250" s="2"/>
      <c r="BT250" s="2"/>
      <c r="BU250" s="2"/>
      <c r="BV250" s="42"/>
      <c r="BW250" s="42"/>
      <c r="BX250" s="2"/>
      <c r="BY250" s="2"/>
      <c r="BZ250" s="2"/>
      <c r="CA250" s="2"/>
      <c r="CB250" s="2"/>
      <c r="CC250" s="2"/>
      <c r="CD250" s="2"/>
      <c r="CE250" s="2"/>
      <c r="CF250" s="2"/>
    </row>
    <row r="251" spans="1:84">
      <c r="G251" s="272" t="s">
        <v>92</v>
      </c>
      <c r="H251" s="273"/>
      <c r="I251" s="130"/>
      <c r="J251" s="130"/>
      <c r="K251" s="162"/>
      <c r="L251" s="130"/>
      <c r="M251" s="130"/>
      <c r="N251" s="130"/>
      <c r="O251" s="130"/>
      <c r="P251" s="130"/>
      <c r="Q251" s="130"/>
      <c r="R251" s="130"/>
      <c r="S251" s="130"/>
      <c r="T251" s="130"/>
      <c r="U251" s="130"/>
      <c r="V251" s="164">
        <f t="shared" ref="V251:AI251" si="101">COUNTIF(V$8:V$239,"HĐNT")</f>
        <v>2</v>
      </c>
      <c r="W251" s="164">
        <f t="shared" si="101"/>
        <v>5</v>
      </c>
      <c r="X251" s="164">
        <f t="shared" si="101"/>
        <v>4</v>
      </c>
      <c r="Y251" s="164">
        <f t="shared" si="101"/>
        <v>5</v>
      </c>
      <c r="Z251" s="135">
        <f t="shared" si="101"/>
        <v>0</v>
      </c>
      <c r="AA251" s="135">
        <f t="shared" si="101"/>
        <v>0</v>
      </c>
      <c r="AB251" s="135">
        <f t="shared" si="101"/>
        <v>0</v>
      </c>
      <c r="AC251" s="135">
        <f t="shared" si="101"/>
        <v>0</v>
      </c>
      <c r="AD251" s="135">
        <f t="shared" si="101"/>
        <v>0</v>
      </c>
      <c r="AE251" s="135">
        <f t="shared" si="101"/>
        <v>0</v>
      </c>
      <c r="AF251" s="135">
        <f t="shared" si="101"/>
        <v>0</v>
      </c>
      <c r="AG251" s="135">
        <f t="shared" si="101"/>
        <v>0</v>
      </c>
      <c r="AH251" s="135">
        <f t="shared" si="101"/>
        <v>0</v>
      </c>
      <c r="AI251" s="135">
        <f t="shared" si="101"/>
        <v>0</v>
      </c>
      <c r="AJ251" s="135"/>
      <c r="AK251" s="135"/>
      <c r="AL251" s="135"/>
      <c r="AM251" s="135"/>
      <c r="AN251" s="135"/>
      <c r="AO251" s="135"/>
      <c r="AP251" s="135">
        <f>COUNTIF(AP$8:AP$239,"HĐNT")</f>
        <v>0</v>
      </c>
      <c r="AQ251" s="135"/>
      <c r="AR251" s="135"/>
      <c r="AS251" s="135"/>
      <c r="AT251" s="135">
        <f>COUNTIF(AT$8:AT$239,"HĐNT")</f>
        <v>0</v>
      </c>
      <c r="AU251" s="135"/>
      <c r="AV251" s="135"/>
      <c r="AW251" s="135">
        <f>COUNTIF(AW$8:AW$239,"HĐNT")</f>
        <v>0</v>
      </c>
      <c r="AX251" s="135"/>
      <c r="AY251" s="135"/>
      <c r="AZ251" s="135">
        <f>COUNTIF(AZ$8:AZ$239,"HĐNT")</f>
        <v>0</v>
      </c>
      <c r="BA251" s="135"/>
      <c r="BB251" s="135">
        <f>COUNTIF(BB$8:BB$239,"HĐNT")</f>
        <v>0</v>
      </c>
      <c r="BC251" s="135"/>
      <c r="BD251" s="135">
        <f>COUNTIF(BD$8:BD$239,"HĐNT")</f>
        <v>0</v>
      </c>
      <c r="BE251" s="2"/>
      <c r="BF251" s="2"/>
      <c r="BG251" s="2"/>
      <c r="BH251" s="2"/>
      <c r="BI251" s="2"/>
      <c r="BJ251" s="2"/>
      <c r="BK251" s="2"/>
      <c r="BL251" s="2"/>
      <c r="BM251" s="2"/>
      <c r="BN251" s="2"/>
      <c r="BO251" s="2"/>
      <c r="BP251" s="2"/>
      <c r="BQ251" s="2"/>
      <c r="BR251" s="2"/>
      <c r="BS251" s="2"/>
      <c r="BT251" s="2"/>
      <c r="BU251" s="2"/>
      <c r="BV251" s="42"/>
      <c r="BW251" s="42"/>
      <c r="BX251" s="2"/>
      <c r="BY251" s="2"/>
      <c r="BZ251" s="2"/>
      <c r="CA251" s="2"/>
      <c r="CB251" s="2"/>
      <c r="CC251" s="2"/>
      <c r="CD251" s="2"/>
      <c r="CE251" s="2"/>
      <c r="CF251" s="2"/>
    </row>
    <row r="252" spans="1:84">
      <c r="G252" s="272" t="s">
        <v>93</v>
      </c>
      <c r="H252" s="273"/>
      <c r="I252" s="130"/>
      <c r="J252" s="130"/>
      <c r="K252" s="162"/>
      <c r="L252" s="130"/>
      <c r="M252" s="130"/>
      <c r="N252" s="130"/>
      <c r="O252" s="130"/>
      <c r="P252" s="130"/>
      <c r="Q252" s="130"/>
      <c r="R252" s="130"/>
      <c r="S252" s="130"/>
      <c r="T252" s="130"/>
      <c r="U252" s="130"/>
      <c r="V252" s="164">
        <f t="shared" ref="V252:AI252" si="102">COUNTIF(V$8:V$239,"VS-AN")</f>
        <v>1</v>
      </c>
      <c r="W252" s="164">
        <f t="shared" si="102"/>
        <v>1</v>
      </c>
      <c r="X252" s="164">
        <f t="shared" si="102"/>
        <v>1</v>
      </c>
      <c r="Y252" s="164">
        <f t="shared" si="102"/>
        <v>1</v>
      </c>
      <c r="Z252" s="135">
        <f t="shared" si="102"/>
        <v>0</v>
      </c>
      <c r="AA252" s="135">
        <f t="shared" si="102"/>
        <v>0</v>
      </c>
      <c r="AB252" s="135">
        <f t="shared" si="102"/>
        <v>0</v>
      </c>
      <c r="AC252" s="135">
        <f t="shared" si="102"/>
        <v>0</v>
      </c>
      <c r="AD252" s="135">
        <f t="shared" si="102"/>
        <v>0</v>
      </c>
      <c r="AE252" s="135">
        <f t="shared" si="102"/>
        <v>0</v>
      </c>
      <c r="AF252" s="135">
        <f t="shared" si="102"/>
        <v>0</v>
      </c>
      <c r="AG252" s="135">
        <f t="shared" si="102"/>
        <v>0</v>
      </c>
      <c r="AH252" s="135">
        <f t="shared" si="102"/>
        <v>0</v>
      </c>
      <c r="AI252" s="135">
        <f t="shared" si="102"/>
        <v>0</v>
      </c>
      <c r="AJ252" s="135"/>
      <c r="AK252" s="135"/>
      <c r="AL252" s="135"/>
      <c r="AM252" s="135"/>
      <c r="AN252" s="135"/>
      <c r="AO252" s="135"/>
      <c r="AP252" s="135">
        <f>COUNTIF(AP$8:AP$239,"VS-AN")</f>
        <v>0</v>
      </c>
      <c r="AQ252" s="135"/>
      <c r="AR252" s="135"/>
      <c r="AS252" s="135"/>
      <c r="AT252" s="135">
        <f>COUNTIF(AT$8:AT$239,"VS-AN")</f>
        <v>0</v>
      </c>
      <c r="AU252" s="135"/>
      <c r="AV252" s="135"/>
      <c r="AW252" s="135">
        <f>COUNTIF(AW$8:AW$239,"VS-AN")</f>
        <v>0</v>
      </c>
      <c r="AX252" s="135"/>
      <c r="AY252" s="135"/>
      <c r="AZ252" s="135">
        <f>COUNTIF(AZ$8:AZ$239,"VS-AN")</f>
        <v>0</v>
      </c>
      <c r="BA252" s="135"/>
      <c r="BB252" s="135">
        <f>COUNTIF(BB$8:BB$239,"VS-AN")</f>
        <v>0</v>
      </c>
      <c r="BC252" s="135"/>
      <c r="BD252" s="135">
        <f>COUNTIF(BD$8:BD$239,"VS-AN")</f>
        <v>0</v>
      </c>
      <c r="BE252" s="2"/>
      <c r="BF252" s="2"/>
      <c r="BG252" s="2"/>
      <c r="BH252" s="2"/>
      <c r="BI252" s="2"/>
      <c r="BJ252" s="2"/>
      <c r="BK252" s="2"/>
      <c r="BL252" s="2"/>
      <c r="BM252" s="2"/>
      <c r="BN252" s="2"/>
      <c r="BO252" s="2"/>
      <c r="BP252" s="2"/>
      <c r="BQ252" s="2"/>
      <c r="BR252" s="2"/>
      <c r="BS252" s="2"/>
      <c r="BT252" s="2"/>
      <c r="BU252" s="2"/>
      <c r="BV252" s="42"/>
      <c r="BW252" s="42"/>
      <c r="BX252" s="2"/>
      <c r="BY252" s="2"/>
      <c r="BZ252" s="2"/>
      <c r="CA252" s="2"/>
      <c r="CB252" s="2"/>
      <c r="CC252" s="2"/>
      <c r="CD252" s="2"/>
      <c r="CE252" s="2"/>
      <c r="CF252" s="2"/>
    </row>
    <row r="253" spans="1:84">
      <c r="G253" s="272" t="s">
        <v>94</v>
      </c>
      <c r="H253" s="273"/>
      <c r="I253" s="130"/>
      <c r="J253" s="130"/>
      <c r="K253" s="162"/>
      <c r="L253" s="130"/>
      <c r="M253" s="130"/>
      <c r="N253" s="130"/>
      <c r="O253" s="130"/>
      <c r="P253" s="130"/>
      <c r="Q253" s="130"/>
      <c r="R253" s="130"/>
      <c r="S253" s="130"/>
      <c r="T253" s="130"/>
      <c r="U253" s="130"/>
      <c r="V253" s="164">
        <f t="shared" ref="V253:AI253" si="103">COUNTIF(V$8:V$239,"HĐC")</f>
        <v>6</v>
      </c>
      <c r="W253" s="164">
        <f t="shared" si="103"/>
        <v>5</v>
      </c>
      <c r="X253" s="164">
        <f t="shared" si="103"/>
        <v>5</v>
      </c>
      <c r="Y253" s="164">
        <f t="shared" si="103"/>
        <v>5</v>
      </c>
      <c r="Z253" s="135">
        <f t="shared" si="103"/>
        <v>0</v>
      </c>
      <c r="AA253" s="135">
        <f t="shared" si="103"/>
        <v>0</v>
      </c>
      <c r="AB253" s="135">
        <f t="shared" si="103"/>
        <v>0</v>
      </c>
      <c r="AC253" s="135">
        <f t="shared" si="103"/>
        <v>0</v>
      </c>
      <c r="AD253" s="135">
        <f t="shared" si="103"/>
        <v>0</v>
      </c>
      <c r="AE253" s="135">
        <f t="shared" si="103"/>
        <v>0</v>
      </c>
      <c r="AF253" s="135">
        <f t="shared" si="103"/>
        <v>0</v>
      </c>
      <c r="AG253" s="135">
        <f t="shared" si="103"/>
        <v>0</v>
      </c>
      <c r="AH253" s="135">
        <f t="shared" si="103"/>
        <v>0</v>
      </c>
      <c r="AI253" s="135">
        <f t="shared" si="103"/>
        <v>0</v>
      </c>
      <c r="AJ253" s="135"/>
      <c r="AK253" s="135"/>
      <c r="AL253" s="135"/>
      <c r="AM253" s="135"/>
      <c r="AN253" s="135"/>
      <c r="AO253" s="135"/>
      <c r="AP253" s="135">
        <f>COUNTIF(AP$8:AP$239,"HĐC")</f>
        <v>0</v>
      </c>
      <c r="AQ253" s="135"/>
      <c r="AR253" s="135"/>
      <c r="AS253" s="135"/>
      <c r="AT253" s="135">
        <f>COUNTIF(AT$8:AT$239,"HĐC")</f>
        <v>0</v>
      </c>
      <c r="AU253" s="135"/>
      <c r="AV253" s="135"/>
      <c r="AW253" s="135">
        <f>COUNTIF(AW$8:AW$239,"HĐC")</f>
        <v>0</v>
      </c>
      <c r="AX253" s="135"/>
      <c r="AY253" s="135"/>
      <c r="AZ253" s="135">
        <f>COUNTIF(AZ$8:AZ$239,"HĐC")</f>
        <v>0</v>
      </c>
      <c r="BA253" s="135"/>
      <c r="BB253" s="135">
        <f>COUNTIF(BB$8:BB$239,"HĐC")</f>
        <v>0</v>
      </c>
      <c r="BC253" s="135"/>
      <c r="BD253" s="135">
        <f>COUNTIF(BD$8:BD$239,"HĐC")</f>
        <v>0</v>
      </c>
      <c r="BE253" s="2"/>
      <c r="BF253" s="2"/>
      <c r="BG253" s="2"/>
      <c r="BH253" s="2"/>
      <c r="BI253" s="2"/>
      <c r="BJ253" s="2"/>
      <c r="BK253" s="2"/>
      <c r="BL253" s="2"/>
      <c r="BM253" s="2"/>
      <c r="BN253" s="2"/>
      <c r="BO253" s="2"/>
      <c r="BP253" s="2"/>
      <c r="BQ253" s="2"/>
      <c r="BR253" s="2"/>
      <c r="BS253" s="2"/>
      <c r="BT253" s="2"/>
      <c r="BU253" s="2"/>
      <c r="BV253" s="42"/>
      <c r="BW253" s="42"/>
      <c r="BX253" s="2"/>
      <c r="BY253" s="2"/>
      <c r="BZ253" s="2"/>
      <c r="CA253" s="2"/>
      <c r="CB253" s="2"/>
      <c r="CC253" s="2"/>
      <c r="CD253" s="2"/>
      <c r="CE253" s="2"/>
      <c r="CF253" s="2"/>
    </row>
    <row r="254" spans="1:84">
      <c r="G254" s="272" t="s">
        <v>95</v>
      </c>
      <c r="H254" s="273"/>
      <c r="I254" s="130"/>
      <c r="J254" s="130"/>
      <c r="K254" s="162"/>
      <c r="L254" s="130"/>
      <c r="M254" s="130"/>
      <c r="N254" s="130"/>
      <c r="O254" s="130"/>
      <c r="P254" s="130"/>
      <c r="Q254" s="130"/>
      <c r="R254" s="130"/>
      <c r="S254" s="130"/>
      <c r="T254" s="130"/>
      <c r="U254" s="130"/>
      <c r="V254" s="164">
        <f t="shared" ref="V254:AI254" si="104">COUNTIF(V$8:V$239,"TQDN")</f>
        <v>0</v>
      </c>
      <c r="W254" s="164">
        <f t="shared" si="104"/>
        <v>0</v>
      </c>
      <c r="X254" s="164">
        <f t="shared" si="104"/>
        <v>0</v>
      </c>
      <c r="Y254" s="164">
        <f t="shared" si="104"/>
        <v>0</v>
      </c>
      <c r="Z254" s="135">
        <f t="shared" si="104"/>
        <v>0</v>
      </c>
      <c r="AA254" s="135">
        <f t="shared" si="104"/>
        <v>0</v>
      </c>
      <c r="AB254" s="135">
        <f t="shared" si="104"/>
        <v>0</v>
      </c>
      <c r="AC254" s="135">
        <f t="shared" si="104"/>
        <v>0</v>
      </c>
      <c r="AD254" s="135">
        <f t="shared" si="104"/>
        <v>0</v>
      </c>
      <c r="AE254" s="135">
        <f t="shared" si="104"/>
        <v>0</v>
      </c>
      <c r="AF254" s="135">
        <f t="shared" si="104"/>
        <v>0</v>
      </c>
      <c r="AG254" s="135">
        <f t="shared" si="104"/>
        <v>0</v>
      </c>
      <c r="AH254" s="135">
        <f t="shared" si="104"/>
        <v>0</v>
      </c>
      <c r="AI254" s="135">
        <f t="shared" si="104"/>
        <v>0</v>
      </c>
      <c r="AJ254" s="135"/>
      <c r="AK254" s="135"/>
      <c r="AL254" s="135"/>
      <c r="AM254" s="135"/>
      <c r="AN254" s="135"/>
      <c r="AO254" s="135"/>
      <c r="AP254" s="135">
        <f>COUNTIF(AP$8:AP$239,"TQDN")</f>
        <v>0</v>
      </c>
      <c r="AQ254" s="135"/>
      <c r="AR254" s="135"/>
      <c r="AS254" s="135"/>
      <c r="AT254" s="135">
        <f>COUNTIF(AT$8:AT$239,"TQDN")</f>
        <v>0</v>
      </c>
      <c r="AU254" s="135"/>
      <c r="AV254" s="135"/>
      <c r="AW254" s="135">
        <f>COUNTIF(AW$8:AW$239,"TQDN")</f>
        <v>0</v>
      </c>
      <c r="AX254" s="135"/>
      <c r="AY254" s="135"/>
      <c r="AZ254" s="135">
        <f>COUNTIF(AZ$8:AZ$239,"TQDN")</f>
        <v>0</v>
      </c>
      <c r="BA254" s="135"/>
      <c r="BB254" s="135">
        <f>COUNTIF(BB$8:BB$239,"TQDN")</f>
        <v>0</v>
      </c>
      <c r="BC254" s="135"/>
      <c r="BD254" s="135">
        <f>COUNTIF(BD$8:BD$239,"TQDN")</f>
        <v>0</v>
      </c>
      <c r="BE254" s="2"/>
      <c r="BF254" s="2"/>
      <c r="BG254" s="2"/>
      <c r="BH254" s="2"/>
      <c r="BI254" s="2"/>
      <c r="BJ254" s="2"/>
      <c r="BK254" s="2"/>
      <c r="BL254" s="2"/>
      <c r="BM254" s="2"/>
      <c r="BN254" s="2"/>
      <c r="BO254" s="2"/>
      <c r="BP254" s="2"/>
      <c r="BQ254" s="2"/>
      <c r="BR254" s="2"/>
      <c r="BS254" s="2"/>
      <c r="BT254" s="2"/>
      <c r="BU254" s="2"/>
      <c r="BV254" s="42"/>
      <c r="BW254" s="42"/>
      <c r="BX254" s="2"/>
      <c r="BY254" s="2"/>
      <c r="BZ254" s="2"/>
      <c r="CA254" s="2"/>
      <c r="CB254" s="2"/>
      <c r="CC254" s="2"/>
      <c r="CD254" s="2"/>
      <c r="CE254" s="2"/>
      <c r="CF254" s="2"/>
    </row>
    <row r="255" spans="1:84">
      <c r="G255" s="272" t="s">
        <v>96</v>
      </c>
      <c r="H255" s="273"/>
      <c r="I255" s="130"/>
      <c r="J255" s="130"/>
      <c r="K255" s="162"/>
      <c r="L255" s="130"/>
      <c r="M255" s="130"/>
      <c r="N255" s="130"/>
      <c r="O255" s="130"/>
      <c r="P255" s="130"/>
      <c r="Q255" s="130"/>
      <c r="R255" s="130"/>
      <c r="S255" s="130"/>
      <c r="T255" s="130"/>
      <c r="U255" s="130"/>
      <c r="V255" s="164">
        <f t="shared" ref="V255:AI255" si="105">COUNTIF(V$8:V$239,"LH")</f>
        <v>1</v>
      </c>
      <c r="W255" s="164">
        <f t="shared" si="105"/>
        <v>0</v>
      </c>
      <c r="X255" s="164">
        <f t="shared" si="105"/>
        <v>1</v>
      </c>
      <c r="Y255" s="164">
        <f t="shared" si="105"/>
        <v>0</v>
      </c>
      <c r="Z255" s="135">
        <f t="shared" si="105"/>
        <v>0</v>
      </c>
      <c r="AA255" s="135">
        <f t="shared" si="105"/>
        <v>0</v>
      </c>
      <c r="AB255" s="135">
        <f t="shared" si="105"/>
        <v>0</v>
      </c>
      <c r="AC255" s="135">
        <f t="shared" si="105"/>
        <v>0</v>
      </c>
      <c r="AD255" s="135">
        <f t="shared" si="105"/>
        <v>0</v>
      </c>
      <c r="AE255" s="135">
        <f t="shared" si="105"/>
        <v>0</v>
      </c>
      <c r="AF255" s="135">
        <f t="shared" si="105"/>
        <v>0</v>
      </c>
      <c r="AG255" s="135">
        <f t="shared" si="105"/>
        <v>0</v>
      </c>
      <c r="AH255" s="135">
        <f t="shared" si="105"/>
        <v>0</v>
      </c>
      <c r="AI255" s="135">
        <f t="shared" si="105"/>
        <v>0</v>
      </c>
      <c r="AJ255" s="135"/>
      <c r="AK255" s="135"/>
      <c r="AL255" s="135"/>
      <c r="AM255" s="135"/>
      <c r="AN255" s="135"/>
      <c r="AO255" s="135"/>
      <c r="AP255" s="135">
        <f>COUNTIF(AP$8:AP$239,"LH")</f>
        <v>0</v>
      </c>
      <c r="AQ255" s="135"/>
      <c r="AR255" s="135"/>
      <c r="AS255" s="135"/>
      <c r="AT255" s="135">
        <f>COUNTIF(AT$8:AT$239,"LH")</f>
        <v>0</v>
      </c>
      <c r="AU255" s="135"/>
      <c r="AV255" s="135"/>
      <c r="AW255" s="135">
        <f>COUNTIF(AW$8:AW$239,"LH")</f>
        <v>0</v>
      </c>
      <c r="AX255" s="135"/>
      <c r="AY255" s="135"/>
      <c r="AZ255" s="135">
        <f>COUNTIF(AZ$8:AZ$239,"LH")</f>
        <v>0</v>
      </c>
      <c r="BA255" s="135"/>
      <c r="BB255" s="135">
        <f>COUNTIF(BB$8:BB$239,"LH")</f>
        <v>0</v>
      </c>
      <c r="BC255" s="135"/>
      <c r="BD255" s="135">
        <f>COUNTIF(BD$8:BD$239,"LH")</f>
        <v>0</v>
      </c>
      <c r="BE255" s="2"/>
      <c r="BF255" s="2"/>
      <c r="BG255" s="2"/>
      <c r="BH255" s="2"/>
      <c r="BI255" s="2"/>
      <c r="BJ255" s="2"/>
      <c r="BK255" s="2"/>
      <c r="BL255" s="2"/>
      <c r="BM255" s="2"/>
      <c r="BN255" s="2"/>
      <c r="BO255" s="2"/>
      <c r="BP255" s="2"/>
      <c r="BQ255" s="2"/>
      <c r="BR255" s="2"/>
      <c r="BS255" s="2"/>
      <c r="BT255" s="2"/>
      <c r="BU255" s="2"/>
      <c r="BV255" s="42"/>
      <c r="BW255" s="42"/>
      <c r="BX255" s="2"/>
      <c r="BY255" s="2"/>
      <c r="BZ255" s="2"/>
      <c r="CA255" s="2"/>
      <c r="CB255" s="2"/>
      <c r="CC255" s="2"/>
      <c r="CD255" s="2"/>
      <c r="CE255" s="2"/>
      <c r="CF255" s="2"/>
    </row>
    <row r="256" spans="1:84">
      <c r="G256" s="274" t="s">
        <v>97</v>
      </c>
      <c r="H256" s="275"/>
      <c r="I256" s="130"/>
      <c r="J256" s="130"/>
      <c r="K256" s="162"/>
      <c r="L256" s="130"/>
      <c r="M256" s="130"/>
      <c r="N256" s="130"/>
      <c r="O256" s="130"/>
      <c r="P256" s="130"/>
      <c r="Q256" s="130"/>
      <c r="R256" s="130"/>
      <c r="S256" s="130"/>
      <c r="T256" s="130"/>
      <c r="U256" s="130"/>
      <c r="V256" s="167">
        <f t="shared" ref="V256:AI256" si="106">COUNTIF(V$8:V$239,"HĐH")</f>
        <v>6</v>
      </c>
      <c r="W256" s="167">
        <f t="shared" si="106"/>
        <v>5</v>
      </c>
      <c r="X256" s="167">
        <f t="shared" si="106"/>
        <v>5</v>
      </c>
      <c r="Y256" s="167">
        <f t="shared" si="106"/>
        <v>5</v>
      </c>
      <c r="Z256" s="128">
        <f t="shared" si="106"/>
        <v>0</v>
      </c>
      <c r="AA256" s="128">
        <f t="shared" si="106"/>
        <v>0</v>
      </c>
      <c r="AB256" s="128">
        <f t="shared" si="106"/>
        <v>0</v>
      </c>
      <c r="AC256" s="128">
        <f t="shared" si="106"/>
        <v>0</v>
      </c>
      <c r="AD256" s="128">
        <f t="shared" si="106"/>
        <v>0</v>
      </c>
      <c r="AE256" s="128">
        <f t="shared" si="106"/>
        <v>0</v>
      </c>
      <c r="AF256" s="128">
        <f t="shared" si="106"/>
        <v>0</v>
      </c>
      <c r="AG256" s="128">
        <f t="shared" si="106"/>
        <v>0</v>
      </c>
      <c r="AH256" s="128">
        <f t="shared" si="106"/>
        <v>0</v>
      </c>
      <c r="AI256" s="128">
        <f t="shared" si="106"/>
        <v>0</v>
      </c>
      <c r="AJ256" s="128"/>
      <c r="AK256" s="128"/>
      <c r="AL256" s="128"/>
      <c r="AM256" s="128"/>
      <c r="AN256" s="128"/>
      <c r="AO256" s="128"/>
      <c r="AP256" s="128">
        <f>COUNTIF(AP$8:AP$239,"HĐH")</f>
        <v>0</v>
      </c>
      <c r="AQ256" s="128"/>
      <c r="AR256" s="128"/>
      <c r="AS256" s="128"/>
      <c r="AT256" s="128">
        <f>COUNTIF(AT$8:AT$239,"HĐH")</f>
        <v>0</v>
      </c>
      <c r="AU256" s="128"/>
      <c r="AV256" s="128"/>
      <c r="AW256" s="128">
        <f>COUNTIF(AW$8:AW$239,"HĐH")</f>
        <v>0</v>
      </c>
      <c r="AX256" s="128"/>
      <c r="AY256" s="128"/>
      <c r="AZ256" s="128">
        <f>COUNTIF(AZ$8:AZ$239,"HĐH")</f>
        <v>0</v>
      </c>
      <c r="BA256" s="128"/>
      <c r="BB256" s="128">
        <f>COUNTIF(BB$8:BB$239,"HĐH")</f>
        <v>0</v>
      </c>
      <c r="BC256" s="128"/>
      <c r="BD256" s="128">
        <f>COUNTIF(BD$8:BD$239,"HĐH")</f>
        <v>0</v>
      </c>
      <c r="BE256" s="2"/>
      <c r="BF256" s="2"/>
      <c r="BG256" s="2"/>
      <c r="BH256" s="2"/>
      <c r="BI256" s="2"/>
      <c r="BJ256" s="2"/>
      <c r="BK256" s="2"/>
      <c r="BL256" s="2"/>
      <c r="BM256" s="2"/>
      <c r="BN256" s="2"/>
      <c r="BO256" s="2"/>
      <c r="BP256" s="2"/>
      <c r="BQ256" s="2"/>
      <c r="BR256" s="2"/>
      <c r="BS256" s="2"/>
      <c r="BT256" s="2"/>
      <c r="BU256" s="2"/>
      <c r="BV256" s="42"/>
      <c r="BW256" s="42"/>
      <c r="BX256" s="2"/>
      <c r="BY256" s="2"/>
      <c r="BZ256" s="2"/>
      <c r="CA256" s="2"/>
      <c r="CB256" s="2"/>
      <c r="CC256" s="2"/>
      <c r="CD256" s="2"/>
      <c r="CE256" s="2"/>
      <c r="CF256" s="2"/>
    </row>
    <row r="257" spans="1:84">
      <c r="G257" s="268" t="s">
        <v>732</v>
      </c>
      <c r="H257" s="269"/>
      <c r="I257" s="130"/>
      <c r="J257" s="130"/>
      <c r="K257" s="162"/>
      <c r="L257" s="130"/>
      <c r="M257" s="130"/>
      <c r="N257" s="130"/>
      <c r="O257" s="130"/>
      <c r="P257" s="130"/>
      <c r="Q257" s="130"/>
      <c r="R257" s="130"/>
      <c r="S257" s="130"/>
      <c r="T257" s="130"/>
      <c r="U257" s="130"/>
      <c r="V257" s="195">
        <f t="shared" ref="V257:AI257" si="107">COUNTIF(V$8:V$85,"HĐH")</f>
        <v>1</v>
      </c>
      <c r="W257" s="195">
        <f t="shared" si="107"/>
        <v>1</v>
      </c>
      <c r="X257" s="195">
        <f t="shared" si="107"/>
        <v>1</v>
      </c>
      <c r="Y257" s="195">
        <f t="shared" si="107"/>
        <v>1</v>
      </c>
      <c r="Z257" s="25">
        <f t="shared" si="107"/>
        <v>0</v>
      </c>
      <c r="AA257" s="25">
        <f t="shared" si="107"/>
        <v>0</v>
      </c>
      <c r="AB257" s="25">
        <f t="shared" si="107"/>
        <v>0</v>
      </c>
      <c r="AC257" s="25">
        <f t="shared" si="107"/>
        <v>0</v>
      </c>
      <c r="AD257" s="25">
        <f t="shared" si="107"/>
        <v>0</v>
      </c>
      <c r="AE257" s="25">
        <f t="shared" si="107"/>
        <v>0</v>
      </c>
      <c r="AF257" s="25">
        <f t="shared" si="107"/>
        <v>0</v>
      </c>
      <c r="AG257" s="25">
        <f t="shared" si="107"/>
        <v>0</v>
      </c>
      <c r="AH257" s="25">
        <f t="shared" si="107"/>
        <v>0</v>
      </c>
      <c r="AI257" s="25">
        <f t="shared" si="107"/>
        <v>0</v>
      </c>
      <c r="AJ257" s="25"/>
      <c r="AK257" s="25"/>
      <c r="AL257" s="25"/>
      <c r="AM257" s="25"/>
      <c r="AN257" s="25"/>
      <c r="AO257" s="25"/>
      <c r="AP257" s="25">
        <f>COUNTIF(AP$8:AP$85,"HĐH")</f>
        <v>0</v>
      </c>
      <c r="AQ257" s="25"/>
      <c r="AR257" s="25"/>
      <c r="AS257" s="25"/>
      <c r="AT257" s="25">
        <f>COUNTIF(AT$8:AT$85,"HĐH")</f>
        <v>0</v>
      </c>
      <c r="AU257" s="25"/>
      <c r="AV257" s="25"/>
      <c r="AW257" s="25">
        <f>COUNTIF(AW$8:AW$85,"HĐH")</f>
        <v>0</v>
      </c>
      <c r="AX257" s="25"/>
      <c r="AY257" s="25"/>
      <c r="AZ257" s="25">
        <f>COUNTIF(AZ$8:AZ$85,"HĐH")</f>
        <v>0</v>
      </c>
      <c r="BA257" s="25"/>
      <c r="BB257" s="25">
        <f>COUNTIF(BB$8:BB$85,"HĐH")</f>
        <v>0</v>
      </c>
      <c r="BC257" s="25"/>
      <c r="BD257" s="25">
        <f>COUNTIF(BD$8:BD$85,"HĐH")</f>
        <v>0</v>
      </c>
      <c r="BE257" s="2"/>
      <c r="BF257" s="2"/>
      <c r="BG257" s="2"/>
      <c r="BH257" s="2"/>
      <c r="BI257" s="2"/>
      <c r="BJ257" s="2"/>
      <c r="BK257" s="2"/>
      <c r="BL257" s="2"/>
      <c r="BM257" s="2"/>
      <c r="BN257" s="2"/>
      <c r="BO257" s="2"/>
      <c r="BP257" s="2"/>
      <c r="BQ257" s="2"/>
      <c r="BR257" s="2"/>
      <c r="BS257" s="2"/>
      <c r="BT257" s="2"/>
      <c r="BU257" s="2"/>
      <c r="BV257" s="42"/>
      <c r="BW257" s="42"/>
      <c r="BX257" s="2"/>
      <c r="BY257" s="2"/>
      <c r="BZ257" s="2"/>
      <c r="CA257" s="2"/>
      <c r="CB257" s="2"/>
      <c r="CC257" s="2"/>
      <c r="CD257" s="2"/>
      <c r="CE257" s="2"/>
      <c r="CF257" s="2"/>
    </row>
    <row r="258" spans="1:84">
      <c r="G258" s="268" t="s">
        <v>733</v>
      </c>
      <c r="H258" s="269"/>
      <c r="I258" s="130"/>
      <c r="J258" s="130"/>
      <c r="K258" s="162"/>
      <c r="L258" s="130"/>
      <c r="M258" s="130"/>
      <c r="N258" s="130"/>
      <c r="O258" s="130"/>
      <c r="P258" s="130"/>
      <c r="Q258" s="130"/>
      <c r="R258" s="130"/>
      <c r="S258" s="130"/>
      <c r="T258" s="130"/>
      <c r="U258" s="130"/>
      <c r="V258" s="195">
        <f t="shared" ref="V258:AI258" si="108">COUNTIF(V$86:V$128,"HĐH")</f>
        <v>2</v>
      </c>
      <c r="W258" s="195">
        <f t="shared" si="108"/>
        <v>1</v>
      </c>
      <c r="X258" s="195">
        <f t="shared" si="108"/>
        <v>1</v>
      </c>
      <c r="Y258" s="195">
        <f t="shared" si="108"/>
        <v>1</v>
      </c>
      <c r="Z258" s="25">
        <f t="shared" si="108"/>
        <v>0</v>
      </c>
      <c r="AA258" s="25">
        <f t="shared" si="108"/>
        <v>0</v>
      </c>
      <c r="AB258" s="25">
        <f t="shared" si="108"/>
        <v>0</v>
      </c>
      <c r="AC258" s="25">
        <f t="shared" si="108"/>
        <v>0</v>
      </c>
      <c r="AD258" s="25">
        <f t="shared" si="108"/>
        <v>0</v>
      </c>
      <c r="AE258" s="25">
        <f t="shared" si="108"/>
        <v>0</v>
      </c>
      <c r="AF258" s="25">
        <f t="shared" si="108"/>
        <v>0</v>
      </c>
      <c r="AG258" s="25">
        <f t="shared" si="108"/>
        <v>0</v>
      </c>
      <c r="AH258" s="25">
        <f t="shared" si="108"/>
        <v>0</v>
      </c>
      <c r="AI258" s="25">
        <f t="shared" si="108"/>
        <v>0</v>
      </c>
      <c r="AJ258" s="25"/>
      <c r="AK258" s="25"/>
      <c r="AL258" s="25"/>
      <c r="AM258" s="25"/>
      <c r="AN258" s="25"/>
      <c r="AO258" s="25"/>
      <c r="AP258" s="25">
        <f>COUNTIF(AP$86:AP$128,"HĐH")</f>
        <v>0</v>
      </c>
      <c r="AQ258" s="25"/>
      <c r="AR258" s="25"/>
      <c r="AS258" s="25"/>
      <c r="AT258" s="25">
        <f>COUNTIF(AT$86:AT$128,"HĐH")</f>
        <v>0</v>
      </c>
      <c r="AU258" s="25"/>
      <c r="AV258" s="25"/>
      <c r="AW258" s="25">
        <f>COUNTIF(AW$86:AW$128,"HĐH")</f>
        <v>0</v>
      </c>
      <c r="AX258" s="25"/>
      <c r="AY258" s="25"/>
      <c r="AZ258" s="25">
        <f>COUNTIF(AZ$86:AZ$128,"HĐH")</f>
        <v>0</v>
      </c>
      <c r="BA258" s="25"/>
      <c r="BB258" s="25">
        <f>COUNTIF(BB$86:BB$128,"HĐH")</f>
        <v>0</v>
      </c>
      <c r="BC258" s="25"/>
      <c r="BD258" s="25">
        <f>COUNTIF(BD$86:BD$128,"HĐH")</f>
        <v>0</v>
      </c>
      <c r="BE258" s="2"/>
      <c r="BF258" s="2"/>
      <c r="BG258" s="2"/>
      <c r="BH258" s="2"/>
      <c r="BI258" s="2"/>
      <c r="BJ258" s="2"/>
      <c r="BK258" s="2"/>
      <c r="BL258" s="2"/>
      <c r="BM258" s="2"/>
      <c r="BN258" s="2"/>
      <c r="BO258" s="2"/>
      <c r="BP258" s="2"/>
      <c r="BQ258" s="2"/>
      <c r="BR258" s="2"/>
      <c r="BS258" s="2"/>
      <c r="BT258" s="2"/>
      <c r="BU258" s="2"/>
      <c r="BV258" s="42"/>
      <c r="BW258" s="42"/>
      <c r="BX258" s="2"/>
      <c r="BY258" s="2"/>
      <c r="BZ258" s="2"/>
      <c r="CA258" s="2"/>
      <c r="CB258" s="2"/>
      <c r="CC258" s="2"/>
      <c r="CD258" s="2"/>
      <c r="CE258" s="2"/>
      <c r="CF258" s="2"/>
    </row>
    <row r="259" spans="1:84">
      <c r="G259" s="268" t="s">
        <v>734</v>
      </c>
      <c r="H259" s="269"/>
      <c r="I259" s="130"/>
      <c r="J259" s="130"/>
      <c r="K259" s="162"/>
      <c r="L259" s="130"/>
      <c r="M259" s="130"/>
      <c r="N259" s="130"/>
      <c r="O259" s="130"/>
      <c r="P259" s="130"/>
      <c r="Q259" s="130"/>
      <c r="R259" s="130"/>
      <c r="S259" s="130"/>
      <c r="T259" s="130"/>
      <c r="U259" s="130"/>
      <c r="V259" s="195">
        <f t="shared" ref="V259:AI259" si="109">COUNTIF(V$129:V$171,"HĐH")</f>
        <v>1</v>
      </c>
      <c r="W259" s="195">
        <f t="shared" si="109"/>
        <v>1</v>
      </c>
      <c r="X259" s="195">
        <f t="shared" si="109"/>
        <v>1</v>
      </c>
      <c r="Y259" s="195">
        <f t="shared" si="109"/>
        <v>1</v>
      </c>
      <c r="Z259" s="25">
        <f t="shared" si="109"/>
        <v>0</v>
      </c>
      <c r="AA259" s="25">
        <f t="shared" si="109"/>
        <v>0</v>
      </c>
      <c r="AB259" s="25">
        <f t="shared" si="109"/>
        <v>0</v>
      </c>
      <c r="AC259" s="25">
        <f t="shared" si="109"/>
        <v>0</v>
      </c>
      <c r="AD259" s="25">
        <f t="shared" si="109"/>
        <v>0</v>
      </c>
      <c r="AE259" s="25">
        <f t="shared" si="109"/>
        <v>0</v>
      </c>
      <c r="AF259" s="25">
        <f t="shared" si="109"/>
        <v>0</v>
      </c>
      <c r="AG259" s="25">
        <f t="shared" si="109"/>
        <v>0</v>
      </c>
      <c r="AH259" s="25">
        <f t="shared" si="109"/>
        <v>0</v>
      </c>
      <c r="AI259" s="25">
        <f t="shared" si="109"/>
        <v>0</v>
      </c>
      <c r="AJ259" s="25"/>
      <c r="AK259" s="25"/>
      <c r="AL259" s="25"/>
      <c r="AM259" s="25"/>
      <c r="AN259" s="25"/>
      <c r="AO259" s="25"/>
      <c r="AP259" s="25">
        <f>COUNTIF(AP$129:AP$171,"HĐH")</f>
        <v>0</v>
      </c>
      <c r="AQ259" s="25"/>
      <c r="AR259" s="25"/>
      <c r="AS259" s="25"/>
      <c r="AT259" s="25">
        <f>COUNTIF(AT$129:AT$171,"HĐH")</f>
        <v>0</v>
      </c>
      <c r="AU259" s="25"/>
      <c r="AV259" s="25"/>
      <c r="AW259" s="25">
        <f>COUNTIF(AW$129:AW$171,"HĐH")</f>
        <v>0</v>
      </c>
      <c r="AX259" s="25"/>
      <c r="AY259" s="25"/>
      <c r="AZ259" s="25">
        <f>COUNTIF(AZ$129:AZ$171,"HĐH")</f>
        <v>0</v>
      </c>
      <c r="BA259" s="25"/>
      <c r="BB259" s="25">
        <f>COUNTIF(BB$129:BB$171,"HĐH")</f>
        <v>0</v>
      </c>
      <c r="BC259" s="25"/>
      <c r="BD259" s="25">
        <f>COUNTIF(BD$129:BD$171,"HĐH")</f>
        <v>0</v>
      </c>
      <c r="BE259" s="2"/>
      <c r="BF259" s="2"/>
      <c r="BG259" s="2"/>
      <c r="BH259" s="2"/>
      <c r="BI259" s="2"/>
      <c r="BJ259" s="2"/>
      <c r="BK259" s="2"/>
      <c r="BL259" s="2"/>
      <c r="BM259" s="2"/>
      <c r="BN259" s="2"/>
      <c r="BO259" s="2"/>
      <c r="BP259" s="2"/>
      <c r="BQ259" s="2"/>
      <c r="BR259" s="2"/>
      <c r="BS259" s="2"/>
      <c r="BT259" s="2"/>
      <c r="BU259" s="2"/>
      <c r="BV259" s="42"/>
      <c r="BW259" s="42"/>
      <c r="BX259" s="2"/>
      <c r="BY259" s="2"/>
      <c r="BZ259" s="2"/>
      <c r="CA259" s="2"/>
      <c r="CB259" s="2"/>
      <c r="CC259" s="2"/>
      <c r="CD259" s="2"/>
      <c r="CE259" s="2"/>
      <c r="CF259" s="2"/>
    </row>
    <row r="260" spans="1:84">
      <c r="G260" s="268" t="s">
        <v>735</v>
      </c>
      <c r="H260" s="269"/>
      <c r="I260" s="130"/>
      <c r="J260" s="130"/>
      <c r="K260" s="162"/>
      <c r="L260" s="130"/>
      <c r="M260" s="130"/>
      <c r="N260" s="130"/>
      <c r="O260" s="130"/>
      <c r="P260" s="130"/>
      <c r="Q260" s="130"/>
      <c r="R260" s="130"/>
      <c r="S260" s="130"/>
      <c r="T260" s="130"/>
      <c r="U260" s="130"/>
      <c r="V260" s="195">
        <f>COUNTIF(V$203:V$239,"HĐH")</f>
        <v>2</v>
      </c>
      <c r="W260" s="195">
        <f>COUNTIF(W$182:W$239,"HĐH")</f>
        <v>2</v>
      </c>
      <c r="X260" s="195">
        <f>COUNTIF(X$203:X$239,"HĐH")</f>
        <v>2</v>
      </c>
      <c r="Y260" s="195">
        <f>COUNTIF(Y$191:Y$239,"HĐH")</f>
        <v>2</v>
      </c>
      <c r="Z260" s="25">
        <f t="shared" ref="Z260:AL260" si="110">COUNTIF(Z$203:Z$239,"HĐH")</f>
        <v>0</v>
      </c>
      <c r="AA260" s="25">
        <f t="shared" si="110"/>
        <v>0</v>
      </c>
      <c r="AB260" s="25">
        <f t="shared" si="110"/>
        <v>0</v>
      </c>
      <c r="AC260" s="25">
        <f t="shared" si="110"/>
        <v>0</v>
      </c>
      <c r="AD260" s="25">
        <f t="shared" si="110"/>
        <v>0</v>
      </c>
      <c r="AE260" s="25">
        <f t="shared" si="110"/>
        <v>0</v>
      </c>
      <c r="AF260" s="25">
        <f t="shared" si="110"/>
        <v>0</v>
      </c>
      <c r="AG260" s="25">
        <f t="shared" si="110"/>
        <v>0</v>
      </c>
      <c r="AH260" s="25">
        <f t="shared" si="110"/>
        <v>0</v>
      </c>
      <c r="AI260" s="25">
        <f t="shared" si="110"/>
        <v>0</v>
      </c>
      <c r="AJ260" s="25">
        <f t="shared" si="110"/>
        <v>0</v>
      </c>
      <c r="AK260" s="25">
        <f t="shared" si="110"/>
        <v>0</v>
      </c>
      <c r="AL260" s="25">
        <f t="shared" si="110"/>
        <v>0</v>
      </c>
      <c r="AM260" s="25"/>
      <c r="AN260" s="25"/>
      <c r="AO260" s="25"/>
      <c r="AP260" s="25">
        <f t="shared" ref="AP260:AW260" si="111">COUNTIF(AP$203:AP$239,"HĐH")</f>
        <v>0</v>
      </c>
      <c r="AQ260" s="25">
        <f t="shared" si="111"/>
        <v>0</v>
      </c>
      <c r="AR260" s="25">
        <f t="shared" si="111"/>
        <v>0</v>
      </c>
      <c r="AS260" s="25">
        <f t="shared" si="111"/>
        <v>0</v>
      </c>
      <c r="AT260" s="25">
        <f t="shared" si="111"/>
        <v>0</v>
      </c>
      <c r="AU260" s="25">
        <f t="shared" si="111"/>
        <v>0</v>
      </c>
      <c r="AV260" s="25">
        <f t="shared" si="111"/>
        <v>0</v>
      </c>
      <c r="AW260" s="25">
        <f t="shared" si="111"/>
        <v>0</v>
      </c>
      <c r="AX260" s="25"/>
      <c r="AY260" s="25"/>
      <c r="AZ260" s="25">
        <f>COUNTIF(AZ$203:AZ$239,"HĐH")</f>
        <v>0</v>
      </c>
      <c r="BA260" s="25"/>
      <c r="BB260" s="25">
        <f>COUNTIF(BB$203:BB$239,"HĐH")</f>
        <v>0</v>
      </c>
      <c r="BC260" s="25"/>
      <c r="BD260" s="25">
        <f>COUNTIF(BD$203:BD$239,"HĐH")</f>
        <v>0</v>
      </c>
      <c r="BE260" s="2"/>
      <c r="BF260" s="2"/>
      <c r="BG260" s="2"/>
      <c r="BH260" s="2"/>
      <c r="BI260" s="2"/>
      <c r="BJ260" s="2"/>
      <c r="BK260" s="2"/>
      <c r="BL260" s="2"/>
      <c r="BM260" s="2"/>
      <c r="BN260" s="2"/>
      <c r="BO260" s="2"/>
      <c r="BP260" s="2"/>
      <c r="BQ260" s="2"/>
      <c r="BR260" s="2"/>
      <c r="BS260" s="2"/>
      <c r="BT260" s="2"/>
      <c r="BU260" s="2"/>
      <c r="BV260" s="42"/>
      <c r="BW260" s="42"/>
      <c r="BX260" s="2"/>
      <c r="BY260" s="2"/>
      <c r="BZ260" s="2"/>
      <c r="CA260" s="2"/>
      <c r="CB260" s="2"/>
      <c r="CC260" s="2"/>
      <c r="CD260" s="2"/>
      <c r="CE260" s="2"/>
      <c r="CF260" s="2"/>
    </row>
    <row r="261" spans="1:84" s="149" customFormat="1" ht="49.5" customHeight="1">
      <c r="A261" s="146"/>
      <c r="B261" s="3"/>
      <c r="C261" s="148"/>
      <c r="D261" s="10"/>
      <c r="E261" s="4"/>
      <c r="F261" s="10"/>
      <c r="H261" s="150"/>
      <c r="I261" s="2"/>
      <c r="J261" s="2"/>
      <c r="L261" s="2"/>
      <c r="M261" s="2"/>
      <c r="N261" s="68"/>
      <c r="O261" s="2"/>
      <c r="P261" s="68"/>
      <c r="Q261" s="2"/>
      <c r="R261" s="2"/>
      <c r="S261" s="2"/>
      <c r="T261" s="2"/>
      <c r="U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42"/>
      <c r="BW261" s="42"/>
      <c r="BX261" s="2"/>
      <c r="BY261" s="2"/>
      <c r="BZ261" s="2"/>
      <c r="CA261" s="2"/>
      <c r="CB261" s="2"/>
      <c r="CC261" s="2"/>
      <c r="CD261" s="2"/>
      <c r="CE261" s="2"/>
      <c r="CF261" s="2"/>
    </row>
    <row r="262" spans="1:84" ht="37.5" hidden="1" customHeight="1">
      <c r="A262" s="241" t="s">
        <v>695</v>
      </c>
      <c r="B262" s="198"/>
      <c r="C262" s="217" t="s">
        <v>98</v>
      </c>
      <c r="D262" s="26"/>
      <c r="E262" s="27"/>
      <c r="F262" s="13"/>
      <c r="G262" s="143"/>
      <c r="H262" s="151"/>
      <c r="I262" s="130"/>
      <c r="J262" s="130"/>
      <c r="K262" s="143"/>
      <c r="L262" s="130"/>
      <c r="M262" s="130"/>
      <c r="N262" s="130"/>
      <c r="O262" s="130"/>
      <c r="P262" s="130"/>
      <c r="Q262" s="130"/>
      <c r="R262" s="130"/>
      <c r="S262" s="130"/>
      <c r="T262" s="130"/>
      <c r="U262" s="130"/>
      <c r="V262" s="143"/>
      <c r="W262" s="143"/>
      <c r="X262" s="143"/>
      <c r="Y262" s="143"/>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0"/>
      <c r="BA262" s="130"/>
      <c r="BB262" s="130"/>
      <c r="BC262" s="130"/>
      <c r="BD262" s="130"/>
      <c r="BE262" s="219">
        <f t="shared" ref="BE262:BW262" si="112">COUNTIFS($K$8:$K$239,"x",BE$8:BE$239,"2")</f>
        <v>21</v>
      </c>
      <c r="BF262" s="233">
        <f t="shared" si="112"/>
        <v>21</v>
      </c>
      <c r="BG262" s="233">
        <f t="shared" si="112"/>
        <v>21</v>
      </c>
      <c r="BH262" s="233">
        <f t="shared" si="112"/>
        <v>17</v>
      </c>
      <c r="BI262" s="233">
        <f t="shared" si="112"/>
        <v>21</v>
      </c>
      <c r="BJ262" s="233">
        <f t="shared" si="112"/>
        <v>21</v>
      </c>
      <c r="BK262" s="233">
        <f t="shared" si="112"/>
        <v>11</v>
      </c>
      <c r="BL262" s="233">
        <f t="shared" si="112"/>
        <v>21</v>
      </c>
      <c r="BM262" s="233">
        <f t="shared" si="112"/>
        <v>21</v>
      </c>
      <c r="BN262" s="233">
        <f t="shared" si="112"/>
        <v>21</v>
      </c>
      <c r="BO262" s="233">
        <f t="shared" si="112"/>
        <v>21</v>
      </c>
      <c r="BP262" s="233">
        <f t="shared" si="112"/>
        <v>21</v>
      </c>
      <c r="BQ262" s="233">
        <f t="shared" si="112"/>
        <v>21</v>
      </c>
      <c r="BR262" s="233">
        <f t="shared" si="112"/>
        <v>21</v>
      </c>
      <c r="BS262" s="233">
        <f t="shared" si="112"/>
        <v>6</v>
      </c>
      <c r="BT262" s="233">
        <f t="shared" si="112"/>
        <v>21</v>
      </c>
      <c r="BU262" s="233">
        <f t="shared" si="112"/>
        <v>21</v>
      </c>
      <c r="BV262" s="233">
        <f t="shared" si="112"/>
        <v>10</v>
      </c>
      <c r="BW262" s="233">
        <f t="shared" si="112"/>
        <v>0</v>
      </c>
      <c r="BX262" s="73"/>
      <c r="BY262" s="73"/>
      <c r="BZ262" s="73"/>
      <c r="CA262" s="73"/>
      <c r="CB262" s="73"/>
      <c r="CC262" s="73"/>
      <c r="CD262" s="73"/>
      <c r="CE262" s="222"/>
    </row>
    <row r="263" spans="1:84" ht="37.5" hidden="1" customHeight="1">
      <c r="A263" s="242"/>
      <c r="B263" s="198"/>
      <c r="C263" s="217" t="s">
        <v>99</v>
      </c>
      <c r="D263" s="26"/>
      <c r="E263" s="27"/>
      <c r="F263" s="13"/>
      <c r="G263" s="143"/>
      <c r="H263" s="151"/>
      <c r="I263" s="130"/>
      <c r="J263" s="130"/>
      <c r="K263" s="143"/>
      <c r="L263" s="130"/>
      <c r="M263" s="130"/>
      <c r="N263" s="130"/>
      <c r="O263" s="130"/>
      <c r="P263" s="130"/>
      <c r="Q263" s="130"/>
      <c r="R263" s="130"/>
      <c r="S263" s="130"/>
      <c r="T263" s="130"/>
      <c r="U263" s="130"/>
      <c r="V263" s="143"/>
      <c r="W263" s="143"/>
      <c r="X263" s="143"/>
      <c r="Y263" s="143"/>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219">
        <f t="shared" ref="BE263:BW263" si="113">COUNTIFS($K$8:$K$239,"x",BE$8:BE$239,"1")</f>
        <v>0</v>
      </c>
      <c r="BF263" s="233">
        <f t="shared" si="113"/>
        <v>0</v>
      </c>
      <c r="BG263" s="233">
        <f t="shared" si="113"/>
        <v>0</v>
      </c>
      <c r="BH263" s="233">
        <f t="shared" si="113"/>
        <v>4</v>
      </c>
      <c r="BI263" s="233">
        <f t="shared" si="113"/>
        <v>0</v>
      </c>
      <c r="BJ263" s="233">
        <f t="shared" si="113"/>
        <v>0</v>
      </c>
      <c r="BK263" s="233">
        <f t="shared" si="113"/>
        <v>10</v>
      </c>
      <c r="BL263" s="233">
        <f t="shared" si="113"/>
        <v>0</v>
      </c>
      <c r="BM263" s="233">
        <f t="shared" si="113"/>
        <v>0</v>
      </c>
      <c r="BN263" s="233">
        <f t="shared" si="113"/>
        <v>0</v>
      </c>
      <c r="BO263" s="233">
        <f t="shared" si="113"/>
        <v>0</v>
      </c>
      <c r="BP263" s="233">
        <f t="shared" si="113"/>
        <v>0</v>
      </c>
      <c r="BQ263" s="233">
        <f t="shared" si="113"/>
        <v>0</v>
      </c>
      <c r="BR263" s="233">
        <f t="shared" si="113"/>
        <v>0</v>
      </c>
      <c r="BS263" s="233">
        <f t="shared" si="113"/>
        <v>15</v>
      </c>
      <c r="BT263" s="233">
        <f t="shared" si="113"/>
        <v>0</v>
      </c>
      <c r="BU263" s="233">
        <f t="shared" si="113"/>
        <v>0</v>
      </c>
      <c r="BV263" s="233">
        <f t="shared" si="113"/>
        <v>11</v>
      </c>
      <c r="BW263" s="233">
        <f t="shared" si="113"/>
        <v>21</v>
      </c>
      <c r="BX263" s="73"/>
      <c r="BY263" s="73"/>
      <c r="BZ263" s="73"/>
      <c r="CA263" s="73"/>
      <c r="CB263" s="73"/>
      <c r="CC263" s="73"/>
      <c r="CD263" s="73"/>
      <c r="CE263" s="222"/>
    </row>
    <row r="264" spans="1:84" ht="37.5" hidden="1" customHeight="1">
      <c r="A264" s="242"/>
      <c r="B264" s="198"/>
      <c r="C264" s="218" t="s">
        <v>100</v>
      </c>
      <c r="D264" s="28"/>
      <c r="E264" s="27"/>
      <c r="F264" s="13"/>
      <c r="G264" s="143"/>
      <c r="H264" s="151"/>
      <c r="I264" s="130"/>
      <c r="J264" s="130"/>
      <c r="K264" s="143"/>
      <c r="L264" s="130"/>
      <c r="M264" s="130"/>
      <c r="N264" s="130"/>
      <c r="O264" s="130"/>
      <c r="P264" s="130"/>
      <c r="Q264" s="130"/>
      <c r="R264" s="130"/>
      <c r="S264" s="130"/>
      <c r="T264" s="130"/>
      <c r="U264" s="130"/>
      <c r="V264" s="143"/>
      <c r="W264" s="143"/>
      <c r="X264" s="143"/>
      <c r="Y264" s="143"/>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219">
        <f t="shared" ref="BE264:BW264" si="114">COUNTIFS($K$8:$K$239,"x",BE$8:BE$239,"0")</f>
        <v>0</v>
      </c>
      <c r="BF264" s="233">
        <f t="shared" si="114"/>
        <v>0</v>
      </c>
      <c r="BG264" s="233">
        <f t="shared" si="114"/>
        <v>0</v>
      </c>
      <c r="BH264" s="233">
        <f t="shared" si="114"/>
        <v>0</v>
      </c>
      <c r="BI264" s="233">
        <f t="shared" si="114"/>
        <v>0</v>
      </c>
      <c r="BJ264" s="233">
        <f t="shared" si="114"/>
        <v>0</v>
      </c>
      <c r="BK264" s="233">
        <f t="shared" si="114"/>
        <v>0</v>
      </c>
      <c r="BL264" s="233">
        <f t="shared" si="114"/>
        <v>0</v>
      </c>
      <c r="BM264" s="233">
        <f t="shared" si="114"/>
        <v>0</v>
      </c>
      <c r="BN264" s="233">
        <f t="shared" si="114"/>
        <v>0</v>
      </c>
      <c r="BO264" s="233">
        <f t="shared" si="114"/>
        <v>0</v>
      </c>
      <c r="BP264" s="233">
        <f t="shared" si="114"/>
        <v>0</v>
      </c>
      <c r="BQ264" s="233">
        <f t="shared" si="114"/>
        <v>0</v>
      </c>
      <c r="BR264" s="233">
        <f t="shared" si="114"/>
        <v>0</v>
      </c>
      <c r="BS264" s="233">
        <f t="shared" si="114"/>
        <v>0</v>
      </c>
      <c r="BT264" s="233">
        <f t="shared" si="114"/>
        <v>0</v>
      </c>
      <c r="BU264" s="233">
        <f t="shared" si="114"/>
        <v>0</v>
      </c>
      <c r="BV264" s="233">
        <f t="shared" si="114"/>
        <v>0</v>
      </c>
      <c r="BW264" s="233">
        <f t="shared" si="114"/>
        <v>0</v>
      </c>
      <c r="BX264" s="73"/>
      <c r="BY264" s="73"/>
      <c r="BZ264" s="73"/>
      <c r="CA264" s="73"/>
      <c r="CB264" s="73"/>
      <c r="CC264" s="73"/>
      <c r="CD264" s="73"/>
      <c r="CE264" s="222"/>
    </row>
    <row r="265" spans="1:84" ht="18.75" hidden="1" customHeight="1">
      <c r="A265" s="242"/>
      <c r="B265" s="198"/>
      <c r="C265" s="270" t="s">
        <v>101</v>
      </c>
      <c r="D265" s="29"/>
      <c r="E265" s="27"/>
      <c r="F265" s="13"/>
      <c r="G265" s="143"/>
      <c r="H265" s="151"/>
      <c r="I265" s="130"/>
      <c r="J265" s="130"/>
      <c r="K265" s="143"/>
      <c r="L265" s="130"/>
      <c r="M265" s="130"/>
      <c r="N265" s="130"/>
      <c r="O265" s="130"/>
      <c r="P265" s="130"/>
      <c r="Q265" s="130"/>
      <c r="R265" s="130"/>
      <c r="S265" s="130"/>
      <c r="T265" s="130"/>
      <c r="U265" s="130"/>
      <c r="V265" s="143"/>
      <c r="W265" s="143"/>
      <c r="X265" s="143"/>
      <c r="Y265" s="143"/>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220">
        <f t="shared" ref="BE265:BW265" si="115">(((BE262*2)+(BE263*1)+(BE264*0)))/(BE262+BE263+BE264)</f>
        <v>2</v>
      </c>
      <c r="BF265" s="220">
        <f t="shared" si="115"/>
        <v>2</v>
      </c>
      <c r="BG265" s="220">
        <f t="shared" si="115"/>
        <v>2</v>
      </c>
      <c r="BH265" s="220">
        <f t="shared" si="115"/>
        <v>1.8095238095238095</v>
      </c>
      <c r="BI265" s="220">
        <f t="shared" si="115"/>
        <v>2</v>
      </c>
      <c r="BJ265" s="220">
        <f t="shared" si="115"/>
        <v>2</v>
      </c>
      <c r="BK265" s="220">
        <f t="shared" si="115"/>
        <v>1.5238095238095237</v>
      </c>
      <c r="BL265" s="220">
        <f t="shared" si="115"/>
        <v>2</v>
      </c>
      <c r="BM265" s="220">
        <f t="shared" si="115"/>
        <v>2</v>
      </c>
      <c r="BN265" s="220">
        <f t="shared" si="115"/>
        <v>2</v>
      </c>
      <c r="BO265" s="220">
        <f t="shared" si="115"/>
        <v>2</v>
      </c>
      <c r="BP265" s="220">
        <f t="shared" si="115"/>
        <v>2</v>
      </c>
      <c r="BQ265" s="220">
        <f t="shared" si="115"/>
        <v>2</v>
      </c>
      <c r="BR265" s="220">
        <f t="shared" si="115"/>
        <v>2</v>
      </c>
      <c r="BS265" s="220">
        <f t="shared" si="115"/>
        <v>1.2857142857142858</v>
      </c>
      <c r="BT265" s="220">
        <f t="shared" si="115"/>
        <v>2</v>
      </c>
      <c r="BU265" s="220">
        <f t="shared" si="115"/>
        <v>2</v>
      </c>
      <c r="BV265" s="220">
        <f t="shared" si="115"/>
        <v>1.4761904761904763</v>
      </c>
      <c r="BW265" s="220">
        <f t="shared" si="115"/>
        <v>1</v>
      </c>
      <c r="BX265" s="266">
        <f>COUNTIF($BE266:$BW266,"Đ")</f>
        <v>15</v>
      </c>
      <c r="BY265" s="267">
        <f>BX265/COUNTA($BE266:$BW266)</f>
        <v>0.78947368421052633</v>
      </c>
      <c r="BZ265" s="266">
        <f>COUNTIF($BE266:$BW266,"CCG")</f>
        <v>4</v>
      </c>
      <c r="CA265" s="267">
        <f>BZ265/COUNTA($BE266:$BW266)</f>
        <v>0.21052631578947367</v>
      </c>
      <c r="CB265" s="266">
        <f>COUNTIF($BE266:$BW266,"CĐ")</f>
        <v>0</v>
      </c>
      <c r="CC265" s="267">
        <f>CB265/COUNTA($BE266:$BW266)</f>
        <v>0</v>
      </c>
      <c r="CD265" s="264">
        <f>(((BX265*2)+(BZ265*1)+(CB265*0)))/(BX265+BZ265+CB265)</f>
        <v>1.7894736842105263</v>
      </c>
      <c r="CE265" s="265" t="str">
        <f>IF(CD265&gt;=1.6,"Đạt mục tiêu",IF(CD265&gt;=1,"Cần cố gắng","Chưa đạt"))</f>
        <v>Đạt mục tiêu</v>
      </c>
    </row>
    <row r="266" spans="1:84" ht="35.25" hidden="1" customHeight="1">
      <c r="A266" s="243"/>
      <c r="B266" s="198"/>
      <c r="C266" s="271"/>
      <c r="D266" s="29"/>
      <c r="E266" s="27"/>
      <c r="F266" s="13"/>
      <c r="G266" s="143"/>
      <c r="H266" s="151"/>
      <c r="I266" s="130"/>
      <c r="J266" s="130"/>
      <c r="K266" s="143"/>
      <c r="L266" s="130"/>
      <c r="M266" s="130"/>
      <c r="N266" s="130"/>
      <c r="O266" s="130"/>
      <c r="P266" s="130"/>
      <c r="Q266" s="130"/>
      <c r="R266" s="130"/>
      <c r="S266" s="130"/>
      <c r="T266" s="130"/>
      <c r="U266" s="130"/>
      <c r="V266" s="143"/>
      <c r="W266" s="143"/>
      <c r="X266" s="143"/>
      <c r="Y266" s="143"/>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c r="AZ266" s="130"/>
      <c r="BA266" s="130"/>
      <c r="BB266" s="130"/>
      <c r="BC266" s="130"/>
      <c r="BD266" s="130"/>
      <c r="BE266" s="220" t="str">
        <f t="shared" ref="BE266:BW266" si="116">IF(BE265&lt;1,"CĐ",IF(BE265&lt;1.6,"CCG","Đ"))</f>
        <v>Đ</v>
      </c>
      <c r="BF266" s="220" t="str">
        <f t="shared" si="116"/>
        <v>Đ</v>
      </c>
      <c r="BG266" s="220" t="str">
        <f t="shared" si="116"/>
        <v>Đ</v>
      </c>
      <c r="BH266" s="220" t="str">
        <f t="shared" si="116"/>
        <v>Đ</v>
      </c>
      <c r="BI266" s="220" t="str">
        <f t="shared" si="116"/>
        <v>Đ</v>
      </c>
      <c r="BJ266" s="220" t="str">
        <f t="shared" si="116"/>
        <v>Đ</v>
      </c>
      <c r="BK266" s="220" t="str">
        <f t="shared" si="116"/>
        <v>CCG</v>
      </c>
      <c r="BL266" s="220" t="str">
        <f t="shared" si="116"/>
        <v>Đ</v>
      </c>
      <c r="BM266" s="220" t="str">
        <f t="shared" si="116"/>
        <v>Đ</v>
      </c>
      <c r="BN266" s="220" t="str">
        <f t="shared" si="116"/>
        <v>Đ</v>
      </c>
      <c r="BO266" s="220" t="str">
        <f t="shared" si="116"/>
        <v>Đ</v>
      </c>
      <c r="BP266" s="220" t="str">
        <f t="shared" si="116"/>
        <v>Đ</v>
      </c>
      <c r="BQ266" s="220" t="str">
        <f t="shared" si="116"/>
        <v>Đ</v>
      </c>
      <c r="BR266" s="220" t="str">
        <f t="shared" si="116"/>
        <v>Đ</v>
      </c>
      <c r="BS266" s="220" t="str">
        <f t="shared" si="116"/>
        <v>CCG</v>
      </c>
      <c r="BT266" s="220" t="str">
        <f t="shared" si="116"/>
        <v>Đ</v>
      </c>
      <c r="BU266" s="220" t="str">
        <f t="shared" si="116"/>
        <v>Đ</v>
      </c>
      <c r="BV266" s="220" t="str">
        <f t="shared" si="116"/>
        <v>CCG</v>
      </c>
      <c r="BW266" s="220" t="str">
        <f t="shared" si="116"/>
        <v>CCG</v>
      </c>
      <c r="BX266" s="266"/>
      <c r="BY266" s="267"/>
      <c r="BZ266" s="266"/>
      <c r="CA266" s="267"/>
      <c r="CB266" s="266"/>
      <c r="CC266" s="267"/>
      <c r="CD266" s="264"/>
      <c r="CE266" s="265"/>
    </row>
    <row r="267" spans="1:84" s="149" customFormat="1" ht="193.5" hidden="1" customHeight="1">
      <c r="A267" s="199" t="s">
        <v>102</v>
      </c>
      <c r="B267" s="200"/>
      <c r="C267" s="180" t="s">
        <v>98</v>
      </c>
      <c r="D267" s="31"/>
      <c r="E267" s="32"/>
      <c r="F267" s="31"/>
      <c r="G267" s="182"/>
      <c r="H267" s="183"/>
      <c r="I267" s="7"/>
      <c r="J267" s="7"/>
      <c r="K267" s="182"/>
      <c r="L267" s="7"/>
      <c r="M267" s="7"/>
      <c r="N267" s="73"/>
      <c r="O267" s="7"/>
      <c r="P267" s="73"/>
      <c r="Q267" s="7"/>
      <c r="R267" s="7"/>
      <c r="S267" s="7"/>
      <c r="T267" s="7"/>
      <c r="U267" s="7"/>
      <c r="V267" s="182"/>
      <c r="W267" s="182"/>
      <c r="X267" s="182"/>
      <c r="Y267" s="182"/>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136">
        <f t="shared" ref="BE267:BU267" si="117">COUNTIFS($L$8:$L$239,"x",BE$8:BE$239,"2")</f>
        <v>2</v>
      </c>
      <c r="BF267" s="136">
        <f t="shared" si="117"/>
        <v>4</v>
      </c>
      <c r="BG267" s="136">
        <f t="shared" si="117"/>
        <v>4</v>
      </c>
      <c r="BH267" s="136">
        <f t="shared" si="117"/>
        <v>2</v>
      </c>
      <c r="BI267" s="136">
        <f t="shared" si="117"/>
        <v>3</v>
      </c>
      <c r="BJ267" s="53">
        <f t="shared" si="117"/>
        <v>4</v>
      </c>
      <c r="BK267" s="136">
        <f t="shared" si="117"/>
        <v>4</v>
      </c>
      <c r="BL267" s="136">
        <f t="shared" si="117"/>
        <v>4</v>
      </c>
      <c r="BM267" s="229"/>
      <c r="BN267" s="229"/>
      <c r="BO267" s="229"/>
      <c r="BP267" s="229"/>
      <c r="BQ267" s="136">
        <f t="shared" si="117"/>
        <v>2</v>
      </c>
      <c r="BR267" s="136">
        <f t="shared" si="117"/>
        <v>2</v>
      </c>
      <c r="BS267" s="136">
        <f t="shared" si="117"/>
        <v>2</v>
      </c>
      <c r="BT267" s="136">
        <f t="shared" si="117"/>
        <v>3</v>
      </c>
      <c r="BU267" s="136">
        <f t="shared" si="117"/>
        <v>3</v>
      </c>
      <c r="BV267" s="47"/>
      <c r="BW267" s="47"/>
      <c r="BX267" s="7"/>
      <c r="BY267" s="7"/>
      <c r="BZ267" s="7"/>
      <c r="CA267" s="7"/>
      <c r="CB267" s="7"/>
      <c r="CC267" s="7"/>
      <c r="CD267" s="7"/>
      <c r="CE267" s="7"/>
      <c r="CF267" s="2"/>
    </row>
    <row r="268" spans="1:84" s="149" customFormat="1" ht="37.5" hidden="1" customHeight="1">
      <c r="A268" s="199"/>
      <c r="B268" s="200"/>
      <c r="C268" s="180" t="s">
        <v>99</v>
      </c>
      <c r="D268" s="31"/>
      <c r="E268" s="32"/>
      <c r="F268" s="31"/>
      <c r="G268" s="182"/>
      <c r="H268" s="183"/>
      <c r="I268" s="7"/>
      <c r="J268" s="7"/>
      <c r="K268" s="182"/>
      <c r="L268" s="7"/>
      <c r="M268" s="7"/>
      <c r="N268" s="73"/>
      <c r="O268" s="7"/>
      <c r="P268" s="73"/>
      <c r="Q268" s="7"/>
      <c r="R268" s="7"/>
      <c r="S268" s="7"/>
      <c r="T268" s="7"/>
      <c r="U268" s="7"/>
      <c r="V268" s="182"/>
      <c r="W268" s="182"/>
      <c r="X268" s="182"/>
      <c r="Y268" s="182"/>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136">
        <f t="shared" ref="BE268:BU268" si="118">COUNTIFS($L$8:$L$239,"x",BE$8:BE$239,"1")</f>
        <v>2</v>
      </c>
      <c r="BF268" s="136">
        <f t="shared" si="118"/>
        <v>0</v>
      </c>
      <c r="BG268" s="136">
        <f t="shared" si="118"/>
        <v>0</v>
      </c>
      <c r="BH268" s="136">
        <f t="shared" si="118"/>
        <v>2</v>
      </c>
      <c r="BI268" s="136">
        <f t="shared" si="118"/>
        <v>1</v>
      </c>
      <c r="BJ268" s="53">
        <f t="shared" si="118"/>
        <v>0</v>
      </c>
      <c r="BK268" s="136">
        <f t="shared" si="118"/>
        <v>0</v>
      </c>
      <c r="BL268" s="136">
        <f t="shared" si="118"/>
        <v>0</v>
      </c>
      <c r="BM268" s="229"/>
      <c r="BN268" s="229"/>
      <c r="BO268" s="229"/>
      <c r="BP268" s="229"/>
      <c r="BQ268" s="136">
        <f t="shared" si="118"/>
        <v>2</v>
      </c>
      <c r="BR268" s="136">
        <f t="shared" si="118"/>
        <v>2</v>
      </c>
      <c r="BS268" s="136">
        <f t="shared" si="118"/>
        <v>2</v>
      </c>
      <c r="BT268" s="136">
        <f t="shared" si="118"/>
        <v>1</v>
      </c>
      <c r="BU268" s="136">
        <f t="shared" si="118"/>
        <v>1</v>
      </c>
      <c r="BV268" s="47"/>
      <c r="BW268" s="47"/>
      <c r="BX268" s="7"/>
      <c r="BY268" s="7"/>
      <c r="BZ268" s="7"/>
      <c r="CA268" s="7"/>
      <c r="CB268" s="7"/>
      <c r="CC268" s="7"/>
      <c r="CD268" s="7"/>
      <c r="CE268" s="7"/>
      <c r="CF268" s="2"/>
    </row>
    <row r="269" spans="1:84" s="149" customFormat="1" ht="37.5" hidden="1" customHeight="1">
      <c r="A269" s="199"/>
      <c r="B269" s="200"/>
      <c r="C269" s="180" t="s">
        <v>100</v>
      </c>
      <c r="D269" s="31"/>
      <c r="E269" s="32"/>
      <c r="F269" s="31"/>
      <c r="G269" s="182"/>
      <c r="H269" s="183"/>
      <c r="I269" s="7"/>
      <c r="J269" s="7"/>
      <c r="K269" s="182"/>
      <c r="L269" s="7"/>
      <c r="M269" s="7"/>
      <c r="N269" s="73"/>
      <c r="O269" s="7"/>
      <c r="P269" s="73"/>
      <c r="Q269" s="7"/>
      <c r="R269" s="7"/>
      <c r="S269" s="7"/>
      <c r="T269" s="7"/>
      <c r="U269" s="7"/>
      <c r="V269" s="182"/>
      <c r="W269" s="182"/>
      <c r="X269" s="182"/>
      <c r="Y269" s="182"/>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136">
        <f t="shared" ref="BE269:BU269" si="119">COUNTIFS($L$8:$L$239,"x",BE$8:BE$239,"0")</f>
        <v>0</v>
      </c>
      <c r="BF269" s="136">
        <f t="shared" si="119"/>
        <v>0</v>
      </c>
      <c r="BG269" s="136">
        <f t="shared" si="119"/>
        <v>0</v>
      </c>
      <c r="BH269" s="136">
        <f t="shared" si="119"/>
        <v>0</v>
      </c>
      <c r="BI269" s="136">
        <f t="shared" si="119"/>
        <v>0</v>
      </c>
      <c r="BJ269" s="53">
        <f t="shared" si="119"/>
        <v>0</v>
      </c>
      <c r="BK269" s="136">
        <f t="shared" si="119"/>
        <v>0</v>
      </c>
      <c r="BL269" s="136">
        <f t="shared" si="119"/>
        <v>0</v>
      </c>
      <c r="BM269" s="229"/>
      <c r="BN269" s="229"/>
      <c r="BO269" s="229"/>
      <c r="BP269" s="229"/>
      <c r="BQ269" s="136">
        <f t="shared" si="119"/>
        <v>0</v>
      </c>
      <c r="BR269" s="136">
        <f t="shared" si="119"/>
        <v>0</v>
      </c>
      <c r="BS269" s="136">
        <f t="shared" si="119"/>
        <v>0</v>
      </c>
      <c r="BT269" s="136">
        <f t="shared" si="119"/>
        <v>0</v>
      </c>
      <c r="BU269" s="136">
        <f t="shared" si="119"/>
        <v>0</v>
      </c>
      <c r="BV269" s="47"/>
      <c r="BW269" s="47"/>
      <c r="BX269" s="7"/>
      <c r="BY269" s="7"/>
      <c r="BZ269" s="7"/>
      <c r="CA269" s="7"/>
      <c r="CB269" s="7"/>
      <c r="CC269" s="7"/>
      <c r="CD269" s="7"/>
      <c r="CE269" s="7"/>
      <c r="CF269" s="2"/>
    </row>
    <row r="270" spans="1:84" s="149" customFormat="1" ht="18.75" hidden="1" customHeight="1">
      <c r="A270" s="199"/>
      <c r="B270" s="200"/>
      <c r="C270" s="262" t="s">
        <v>101</v>
      </c>
      <c r="D270" s="31"/>
      <c r="E270" s="32"/>
      <c r="F270" s="31"/>
      <c r="G270" s="182"/>
      <c r="H270" s="183"/>
      <c r="I270" s="7"/>
      <c r="J270" s="7"/>
      <c r="K270" s="182"/>
      <c r="L270" s="7"/>
      <c r="M270" s="7"/>
      <c r="N270" s="73"/>
      <c r="O270" s="7"/>
      <c r="P270" s="73"/>
      <c r="Q270" s="7"/>
      <c r="R270" s="7"/>
      <c r="S270" s="7"/>
      <c r="T270" s="7"/>
      <c r="U270" s="7"/>
      <c r="V270" s="182"/>
      <c r="W270" s="182"/>
      <c r="X270" s="182"/>
      <c r="Y270" s="182"/>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33">
        <f t="shared" ref="BE270:BU270" si="120">(((BE267*2)+(BE268*1)+(BE269*0)))/(BE267+BE268+BE269)</f>
        <v>1.5</v>
      </c>
      <c r="BF270" s="33">
        <f t="shared" si="120"/>
        <v>2</v>
      </c>
      <c r="BG270" s="33">
        <f t="shared" si="120"/>
        <v>2</v>
      </c>
      <c r="BH270" s="33">
        <f t="shared" si="120"/>
        <v>1.5</v>
      </c>
      <c r="BI270" s="33">
        <f t="shared" si="120"/>
        <v>1.75</v>
      </c>
      <c r="BJ270" s="54">
        <f t="shared" si="120"/>
        <v>2</v>
      </c>
      <c r="BK270" s="33">
        <f t="shared" si="120"/>
        <v>2</v>
      </c>
      <c r="BL270" s="33">
        <f t="shared" si="120"/>
        <v>2</v>
      </c>
      <c r="BM270" s="33"/>
      <c r="BN270" s="33"/>
      <c r="BO270" s="33"/>
      <c r="BP270" s="33"/>
      <c r="BQ270" s="33">
        <f t="shared" si="120"/>
        <v>1.5</v>
      </c>
      <c r="BR270" s="33">
        <f t="shared" si="120"/>
        <v>1.5</v>
      </c>
      <c r="BS270" s="33">
        <f t="shared" si="120"/>
        <v>1.5</v>
      </c>
      <c r="BT270" s="33">
        <f t="shared" si="120"/>
        <v>1.75</v>
      </c>
      <c r="BU270" s="33">
        <f t="shared" si="120"/>
        <v>1.75</v>
      </c>
      <c r="BV270" s="48"/>
      <c r="BW270" s="48"/>
      <c r="BX270" s="255">
        <f>COUNTIF($BE271:$BW271,"Đ")</f>
        <v>8</v>
      </c>
      <c r="BY270" s="256">
        <f>BX270/COUNTA($BE271:$BW271)</f>
        <v>0.61538461538461542</v>
      </c>
      <c r="BZ270" s="255">
        <f>COUNTIF($BE271:$BW271,"CCG")</f>
        <v>5</v>
      </c>
      <c r="CA270" s="256">
        <f>BZ270/COUNTA($BE271:$BW271)</f>
        <v>0.38461538461538464</v>
      </c>
      <c r="CB270" s="255">
        <f>COUNTIF($BE271:$BW271,"CĐ")</f>
        <v>0</v>
      </c>
      <c r="CC270" s="256">
        <f>CB270/COUNTA($BE271:$BW271)</f>
        <v>0</v>
      </c>
      <c r="CD270" s="244">
        <f>(((BX270*2)+(BZ270*1)+(CB270*0)))/(BX270+BZ270+CB270)</f>
        <v>1.6153846153846154</v>
      </c>
      <c r="CE270" s="244" t="str">
        <f>IF(CD270&gt;=1.6,"Đạt mục tiêu",IF(CD270&gt;=1,"Cần cố gắng","Chưa đạt"))</f>
        <v>Đạt mục tiêu</v>
      </c>
      <c r="CF270" s="2"/>
    </row>
    <row r="271" spans="1:84" s="149" customFormat="1" ht="18.75" hidden="1" customHeight="1">
      <c r="A271" s="199"/>
      <c r="B271" s="200"/>
      <c r="C271" s="262"/>
      <c r="D271" s="31"/>
      <c r="E271" s="32"/>
      <c r="F271" s="31"/>
      <c r="G271" s="182"/>
      <c r="H271" s="183"/>
      <c r="I271" s="7"/>
      <c r="J271" s="7"/>
      <c r="K271" s="182"/>
      <c r="L271" s="7"/>
      <c r="M271" s="7"/>
      <c r="N271" s="73"/>
      <c r="O271" s="7"/>
      <c r="P271" s="73"/>
      <c r="Q271" s="7"/>
      <c r="R271" s="7"/>
      <c r="S271" s="7"/>
      <c r="T271" s="7"/>
      <c r="U271" s="7"/>
      <c r="V271" s="182"/>
      <c r="W271" s="182"/>
      <c r="X271" s="182"/>
      <c r="Y271" s="182"/>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33" t="str">
        <f t="shared" ref="BE271:BU271" si="121">IF(BE270&lt;1,"CĐ",IF(BE270&lt;1.6,"CCG","Đ"))</f>
        <v>CCG</v>
      </c>
      <c r="BF271" s="33" t="str">
        <f t="shared" si="121"/>
        <v>Đ</v>
      </c>
      <c r="BG271" s="33" t="str">
        <f t="shared" si="121"/>
        <v>Đ</v>
      </c>
      <c r="BH271" s="33" t="str">
        <f t="shared" si="121"/>
        <v>CCG</v>
      </c>
      <c r="BI271" s="33" t="str">
        <f t="shared" si="121"/>
        <v>Đ</v>
      </c>
      <c r="BJ271" s="54" t="str">
        <f t="shared" si="121"/>
        <v>Đ</v>
      </c>
      <c r="BK271" s="33" t="str">
        <f t="shared" si="121"/>
        <v>Đ</v>
      </c>
      <c r="BL271" s="33" t="str">
        <f t="shared" si="121"/>
        <v>Đ</v>
      </c>
      <c r="BM271" s="33"/>
      <c r="BN271" s="33"/>
      <c r="BO271" s="33"/>
      <c r="BP271" s="33"/>
      <c r="BQ271" s="33" t="str">
        <f t="shared" si="121"/>
        <v>CCG</v>
      </c>
      <c r="BR271" s="33" t="str">
        <f t="shared" si="121"/>
        <v>CCG</v>
      </c>
      <c r="BS271" s="33" t="str">
        <f t="shared" si="121"/>
        <v>CCG</v>
      </c>
      <c r="BT271" s="33" t="str">
        <f t="shared" si="121"/>
        <v>Đ</v>
      </c>
      <c r="BU271" s="33" t="str">
        <f t="shared" si="121"/>
        <v>Đ</v>
      </c>
      <c r="BV271" s="48"/>
      <c r="BW271" s="48"/>
      <c r="BX271" s="255"/>
      <c r="BY271" s="256"/>
      <c r="BZ271" s="255"/>
      <c r="CA271" s="256"/>
      <c r="CB271" s="255"/>
      <c r="CC271" s="256"/>
      <c r="CD271" s="244"/>
      <c r="CE271" s="244"/>
      <c r="CF271" s="2"/>
    </row>
    <row r="272" spans="1:84" s="149" customFormat="1" ht="195.75" hidden="1" customHeight="1">
      <c r="A272" s="201" t="s">
        <v>103</v>
      </c>
      <c r="B272" s="198"/>
      <c r="C272" s="178" t="s">
        <v>98</v>
      </c>
      <c r="D272" s="13"/>
      <c r="E272" s="27"/>
      <c r="F272" s="13"/>
      <c r="G272" s="143"/>
      <c r="H272" s="151"/>
      <c r="I272" s="130"/>
      <c r="J272" s="130"/>
      <c r="K272" s="143"/>
      <c r="L272" s="130"/>
      <c r="M272" s="130"/>
      <c r="N272" s="73"/>
      <c r="O272" s="130"/>
      <c r="P272" s="73"/>
      <c r="Q272" s="130"/>
      <c r="R272" s="130"/>
      <c r="S272" s="130"/>
      <c r="T272" s="130"/>
      <c r="U272" s="130"/>
      <c r="V272" s="143"/>
      <c r="W272" s="143"/>
      <c r="X272" s="143"/>
      <c r="Y272" s="143"/>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7">
        <f t="shared" ref="BE272:BU272" si="122">COUNTIFS($M$8:$M$239,"x",BE$8:BE$239,"2")</f>
        <v>2</v>
      </c>
      <c r="BF272" s="137">
        <f t="shared" si="122"/>
        <v>1</v>
      </c>
      <c r="BG272" s="137">
        <f t="shared" si="122"/>
        <v>2</v>
      </c>
      <c r="BH272" s="137">
        <f t="shared" si="122"/>
        <v>2</v>
      </c>
      <c r="BI272" s="137">
        <f t="shared" si="122"/>
        <v>2</v>
      </c>
      <c r="BJ272" s="51">
        <f t="shared" si="122"/>
        <v>2</v>
      </c>
      <c r="BK272" s="137">
        <f t="shared" si="122"/>
        <v>2</v>
      </c>
      <c r="BL272" s="137">
        <f t="shared" si="122"/>
        <v>1</v>
      </c>
      <c r="BM272" s="231"/>
      <c r="BN272" s="231"/>
      <c r="BO272" s="231"/>
      <c r="BP272" s="231"/>
      <c r="BQ272" s="137">
        <f t="shared" si="122"/>
        <v>1</v>
      </c>
      <c r="BR272" s="137">
        <f t="shared" si="122"/>
        <v>2</v>
      </c>
      <c r="BS272" s="137">
        <f t="shared" si="122"/>
        <v>2</v>
      </c>
      <c r="BT272" s="137">
        <f t="shared" si="122"/>
        <v>2</v>
      </c>
      <c r="BU272" s="137">
        <f t="shared" si="122"/>
        <v>1</v>
      </c>
      <c r="BV272" s="45"/>
      <c r="BW272" s="45"/>
      <c r="BX272" s="130"/>
      <c r="BY272" s="130"/>
      <c r="BZ272" s="130"/>
      <c r="CA272" s="130"/>
      <c r="CB272" s="130"/>
      <c r="CC272" s="130"/>
      <c r="CD272" s="130"/>
      <c r="CE272" s="130"/>
      <c r="CF272" s="2"/>
    </row>
    <row r="273" spans="1:84" s="149" customFormat="1" ht="37.5" hidden="1" customHeight="1">
      <c r="A273" s="201"/>
      <c r="B273" s="198"/>
      <c r="C273" s="178" t="s">
        <v>99</v>
      </c>
      <c r="D273" s="13"/>
      <c r="E273" s="27"/>
      <c r="F273" s="13"/>
      <c r="G273" s="143"/>
      <c r="H273" s="151"/>
      <c r="I273" s="130"/>
      <c r="J273" s="130"/>
      <c r="K273" s="143"/>
      <c r="L273" s="130"/>
      <c r="M273" s="130"/>
      <c r="N273" s="73"/>
      <c r="O273" s="130"/>
      <c r="P273" s="73"/>
      <c r="Q273" s="130"/>
      <c r="R273" s="130"/>
      <c r="S273" s="130"/>
      <c r="T273" s="130"/>
      <c r="U273" s="130"/>
      <c r="V273" s="143"/>
      <c r="W273" s="143"/>
      <c r="X273" s="143"/>
      <c r="Y273" s="143"/>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0"/>
      <c r="BA273" s="130"/>
      <c r="BB273" s="130"/>
      <c r="BC273" s="130"/>
      <c r="BD273" s="130"/>
      <c r="BE273" s="137">
        <f t="shared" ref="BE273:BU273" si="123">COUNTIFS($M$8:$M$239,"x",BE$8:BE$239,"1")</f>
        <v>0</v>
      </c>
      <c r="BF273" s="137">
        <f t="shared" si="123"/>
        <v>1</v>
      </c>
      <c r="BG273" s="137">
        <f t="shared" si="123"/>
        <v>0</v>
      </c>
      <c r="BH273" s="137">
        <f t="shared" si="123"/>
        <v>0</v>
      </c>
      <c r="BI273" s="137">
        <f t="shared" si="123"/>
        <v>0</v>
      </c>
      <c r="BJ273" s="51">
        <f t="shared" si="123"/>
        <v>0</v>
      </c>
      <c r="BK273" s="137">
        <f t="shared" si="123"/>
        <v>0</v>
      </c>
      <c r="BL273" s="137">
        <f t="shared" si="123"/>
        <v>1</v>
      </c>
      <c r="BM273" s="231"/>
      <c r="BN273" s="231"/>
      <c r="BO273" s="231"/>
      <c r="BP273" s="231"/>
      <c r="BQ273" s="137">
        <f t="shared" si="123"/>
        <v>1</v>
      </c>
      <c r="BR273" s="137">
        <f t="shared" si="123"/>
        <v>0</v>
      </c>
      <c r="BS273" s="137">
        <f t="shared" si="123"/>
        <v>0</v>
      </c>
      <c r="BT273" s="137">
        <f t="shared" si="123"/>
        <v>0</v>
      </c>
      <c r="BU273" s="137">
        <f t="shared" si="123"/>
        <v>1</v>
      </c>
      <c r="BV273" s="45"/>
      <c r="BW273" s="45"/>
      <c r="BX273" s="130"/>
      <c r="BY273" s="130"/>
      <c r="BZ273" s="130"/>
      <c r="CA273" s="130"/>
      <c r="CB273" s="130"/>
      <c r="CC273" s="130"/>
      <c r="CD273" s="130"/>
      <c r="CE273" s="130"/>
      <c r="CF273" s="2"/>
    </row>
    <row r="274" spans="1:84" s="149" customFormat="1" ht="37.5" hidden="1" customHeight="1">
      <c r="A274" s="201"/>
      <c r="B274" s="198"/>
      <c r="C274" s="178" t="s">
        <v>100</v>
      </c>
      <c r="D274" s="13"/>
      <c r="E274" s="27"/>
      <c r="F274" s="13"/>
      <c r="G274" s="143"/>
      <c r="H274" s="151"/>
      <c r="I274" s="130"/>
      <c r="J274" s="130"/>
      <c r="K274" s="143"/>
      <c r="L274" s="130"/>
      <c r="M274" s="130"/>
      <c r="N274" s="73"/>
      <c r="O274" s="130"/>
      <c r="P274" s="73"/>
      <c r="Q274" s="130"/>
      <c r="R274" s="130"/>
      <c r="S274" s="130"/>
      <c r="T274" s="130"/>
      <c r="U274" s="130"/>
      <c r="V274" s="143"/>
      <c r="W274" s="143"/>
      <c r="X274" s="143"/>
      <c r="Y274" s="143"/>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7">
        <f t="shared" ref="BE274:BU274" si="124">COUNTIFS($M$8:$M$239,"x",BE$8:BE$239,"0")</f>
        <v>0</v>
      </c>
      <c r="BF274" s="137">
        <f t="shared" si="124"/>
        <v>0</v>
      </c>
      <c r="BG274" s="137">
        <f t="shared" si="124"/>
        <v>0</v>
      </c>
      <c r="BH274" s="137">
        <f t="shared" si="124"/>
        <v>0</v>
      </c>
      <c r="BI274" s="137">
        <f t="shared" si="124"/>
        <v>0</v>
      </c>
      <c r="BJ274" s="51">
        <f t="shared" si="124"/>
        <v>0</v>
      </c>
      <c r="BK274" s="137">
        <f t="shared" si="124"/>
        <v>0</v>
      </c>
      <c r="BL274" s="137">
        <f t="shared" si="124"/>
        <v>0</v>
      </c>
      <c r="BM274" s="231"/>
      <c r="BN274" s="231"/>
      <c r="BO274" s="231"/>
      <c r="BP274" s="231"/>
      <c r="BQ274" s="137">
        <f t="shared" si="124"/>
        <v>0</v>
      </c>
      <c r="BR274" s="137">
        <f t="shared" si="124"/>
        <v>0</v>
      </c>
      <c r="BS274" s="137">
        <f t="shared" si="124"/>
        <v>0</v>
      </c>
      <c r="BT274" s="137">
        <f t="shared" si="124"/>
        <v>0</v>
      </c>
      <c r="BU274" s="137">
        <f t="shared" si="124"/>
        <v>0</v>
      </c>
      <c r="BV274" s="45"/>
      <c r="BW274" s="45"/>
      <c r="BX274" s="130"/>
      <c r="BY274" s="130"/>
      <c r="BZ274" s="130"/>
      <c r="CA274" s="130"/>
      <c r="CB274" s="130"/>
      <c r="CC274" s="130"/>
      <c r="CD274" s="130"/>
      <c r="CE274" s="130"/>
      <c r="CF274" s="2"/>
    </row>
    <row r="275" spans="1:84" s="149" customFormat="1" ht="18.75" hidden="1" customHeight="1">
      <c r="A275" s="201"/>
      <c r="B275" s="198"/>
      <c r="C275" s="263" t="s">
        <v>101</v>
      </c>
      <c r="D275" s="13"/>
      <c r="E275" s="27"/>
      <c r="F275" s="13"/>
      <c r="G275" s="143"/>
      <c r="H275" s="151"/>
      <c r="I275" s="130"/>
      <c r="J275" s="130"/>
      <c r="K275" s="143"/>
      <c r="L275" s="130"/>
      <c r="M275" s="130"/>
      <c r="N275" s="73"/>
      <c r="O275" s="130"/>
      <c r="P275" s="73"/>
      <c r="Q275" s="130"/>
      <c r="R275" s="130"/>
      <c r="S275" s="130"/>
      <c r="T275" s="130"/>
      <c r="U275" s="130"/>
      <c r="V275" s="143"/>
      <c r="W275" s="143"/>
      <c r="X275" s="143"/>
      <c r="Y275" s="143"/>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c r="AZ275" s="130"/>
      <c r="BA275" s="130"/>
      <c r="BB275" s="130"/>
      <c r="BC275" s="130"/>
      <c r="BD275" s="130"/>
      <c r="BE275" s="30">
        <f t="shared" ref="BE275:BU275" si="125">(((BE272*2)+(BE273*1)+(BE274*0)))/(BE272+BE273+BE274)</f>
        <v>2</v>
      </c>
      <c r="BF275" s="30">
        <f t="shared" si="125"/>
        <v>1.5</v>
      </c>
      <c r="BG275" s="30">
        <f t="shared" si="125"/>
        <v>2</v>
      </c>
      <c r="BH275" s="30">
        <f t="shared" si="125"/>
        <v>2</v>
      </c>
      <c r="BI275" s="30">
        <f t="shared" si="125"/>
        <v>2</v>
      </c>
      <c r="BJ275" s="52">
        <f t="shared" si="125"/>
        <v>2</v>
      </c>
      <c r="BK275" s="30">
        <f t="shared" si="125"/>
        <v>2</v>
      </c>
      <c r="BL275" s="30">
        <f t="shared" si="125"/>
        <v>1.5</v>
      </c>
      <c r="BM275" s="30"/>
      <c r="BN275" s="30"/>
      <c r="BO275" s="30"/>
      <c r="BP275" s="30"/>
      <c r="BQ275" s="30">
        <f t="shared" si="125"/>
        <v>1.5</v>
      </c>
      <c r="BR275" s="30">
        <f t="shared" si="125"/>
        <v>2</v>
      </c>
      <c r="BS275" s="30">
        <f t="shared" si="125"/>
        <v>2</v>
      </c>
      <c r="BT275" s="30">
        <f t="shared" si="125"/>
        <v>2</v>
      </c>
      <c r="BU275" s="30">
        <f t="shared" si="125"/>
        <v>1.5</v>
      </c>
      <c r="BV275" s="46"/>
      <c r="BW275" s="46"/>
      <c r="BX275" s="260">
        <f>COUNTIF($BE276:$BW276,"Đ")</f>
        <v>9</v>
      </c>
      <c r="BY275" s="250">
        <f>BX275/COUNTA($BE276:$BW276)</f>
        <v>0.69230769230769229</v>
      </c>
      <c r="BZ275" s="260">
        <f>COUNTIF($BE276:$BW276,"CCG")</f>
        <v>4</v>
      </c>
      <c r="CA275" s="250">
        <f>BZ275/COUNTA($BE276:$BW276)</f>
        <v>0.30769230769230771</v>
      </c>
      <c r="CB275" s="260">
        <f>COUNTIF($BE276:$BW276,"CĐ")</f>
        <v>0</v>
      </c>
      <c r="CC275" s="250">
        <f>CB275/COUNTA($BE276:$BW276)</f>
        <v>0</v>
      </c>
      <c r="CD275" s="251">
        <f>(((BX275*2)+(BZ275*1)+(CB275*0)))/(BX275+BZ275+CB275)</f>
        <v>1.6923076923076923</v>
      </c>
      <c r="CE275" s="251" t="str">
        <f>IF(CD275&gt;=1.6,"Đạt mục tiêu",IF(CD275&gt;=1,"Cần cố gắng","Chưa đạt"))</f>
        <v>Đạt mục tiêu</v>
      </c>
      <c r="CF275" s="2"/>
    </row>
    <row r="276" spans="1:84" s="149" customFormat="1" ht="18.75" hidden="1" customHeight="1">
      <c r="A276" s="201"/>
      <c r="B276" s="198"/>
      <c r="C276" s="263"/>
      <c r="D276" s="13"/>
      <c r="E276" s="27"/>
      <c r="F276" s="13"/>
      <c r="G276" s="143"/>
      <c r="H276" s="151"/>
      <c r="I276" s="130"/>
      <c r="J276" s="130"/>
      <c r="K276" s="143"/>
      <c r="L276" s="130"/>
      <c r="M276" s="130"/>
      <c r="N276" s="73"/>
      <c r="O276" s="130"/>
      <c r="P276" s="73"/>
      <c r="Q276" s="130"/>
      <c r="R276" s="130"/>
      <c r="S276" s="130"/>
      <c r="T276" s="130"/>
      <c r="U276" s="130"/>
      <c r="V276" s="143"/>
      <c r="W276" s="143"/>
      <c r="X276" s="143"/>
      <c r="Y276" s="143"/>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30" t="str">
        <f t="shared" ref="BE276:BU276" si="126">IF(BE275&lt;1,"CĐ",IF(BE275&lt;1.6,"CCG","Đ"))</f>
        <v>Đ</v>
      </c>
      <c r="BF276" s="30" t="str">
        <f t="shared" si="126"/>
        <v>CCG</v>
      </c>
      <c r="BG276" s="30" t="str">
        <f t="shared" si="126"/>
        <v>Đ</v>
      </c>
      <c r="BH276" s="30" t="str">
        <f t="shared" si="126"/>
        <v>Đ</v>
      </c>
      <c r="BI276" s="30" t="str">
        <f t="shared" si="126"/>
        <v>Đ</v>
      </c>
      <c r="BJ276" s="52" t="str">
        <f t="shared" si="126"/>
        <v>Đ</v>
      </c>
      <c r="BK276" s="30" t="str">
        <f t="shared" si="126"/>
        <v>Đ</v>
      </c>
      <c r="BL276" s="30" t="str">
        <f t="shared" si="126"/>
        <v>CCG</v>
      </c>
      <c r="BM276" s="30"/>
      <c r="BN276" s="30"/>
      <c r="BO276" s="30"/>
      <c r="BP276" s="30"/>
      <c r="BQ276" s="30" t="str">
        <f t="shared" si="126"/>
        <v>CCG</v>
      </c>
      <c r="BR276" s="30" t="str">
        <f t="shared" si="126"/>
        <v>Đ</v>
      </c>
      <c r="BS276" s="30" t="str">
        <f t="shared" si="126"/>
        <v>Đ</v>
      </c>
      <c r="BT276" s="30" t="str">
        <f t="shared" si="126"/>
        <v>Đ</v>
      </c>
      <c r="BU276" s="30" t="str">
        <f t="shared" si="126"/>
        <v>CCG</v>
      </c>
      <c r="BV276" s="46"/>
      <c r="BW276" s="46"/>
      <c r="BX276" s="260"/>
      <c r="BY276" s="250"/>
      <c r="BZ276" s="260"/>
      <c r="CA276" s="250"/>
      <c r="CB276" s="260"/>
      <c r="CC276" s="250"/>
      <c r="CD276" s="251"/>
      <c r="CE276" s="251"/>
      <c r="CF276" s="2"/>
    </row>
    <row r="277" spans="1:84" s="149" customFormat="1" ht="195" hidden="1" customHeight="1">
      <c r="A277" s="199" t="s">
        <v>104</v>
      </c>
      <c r="B277" s="200"/>
      <c r="C277" s="180" t="s">
        <v>98</v>
      </c>
      <c r="D277" s="31"/>
      <c r="E277" s="32"/>
      <c r="F277" s="31"/>
      <c r="G277" s="182"/>
      <c r="H277" s="183"/>
      <c r="I277" s="7"/>
      <c r="J277" s="7"/>
      <c r="K277" s="182"/>
      <c r="L277" s="7"/>
      <c r="M277" s="7"/>
      <c r="N277" s="73"/>
      <c r="O277" s="7"/>
      <c r="P277" s="73"/>
      <c r="Q277" s="7"/>
      <c r="R277" s="7"/>
      <c r="S277" s="7"/>
      <c r="T277" s="7"/>
      <c r="U277" s="7"/>
      <c r="V277" s="182"/>
      <c r="W277" s="182"/>
      <c r="X277" s="182"/>
      <c r="Y277" s="182"/>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136">
        <f t="shared" ref="BE277:BU277" si="127">COUNTIFS($N$8:$N$239,"x",BE$8:BE$239,"2")</f>
        <v>1</v>
      </c>
      <c r="BF277" s="136">
        <f t="shared" si="127"/>
        <v>1</v>
      </c>
      <c r="BG277" s="136">
        <f t="shared" si="127"/>
        <v>1</v>
      </c>
      <c r="BH277" s="136">
        <f t="shared" si="127"/>
        <v>1</v>
      </c>
      <c r="BI277" s="136">
        <f t="shared" si="127"/>
        <v>1</v>
      </c>
      <c r="BJ277" s="53">
        <f t="shared" si="127"/>
        <v>1</v>
      </c>
      <c r="BK277" s="136">
        <f t="shared" si="127"/>
        <v>1</v>
      </c>
      <c r="BL277" s="136">
        <f t="shared" si="127"/>
        <v>1</v>
      </c>
      <c r="BM277" s="229"/>
      <c r="BN277" s="229"/>
      <c r="BO277" s="229"/>
      <c r="BP277" s="229"/>
      <c r="BQ277" s="136">
        <f t="shared" si="127"/>
        <v>1</v>
      </c>
      <c r="BR277" s="136">
        <f t="shared" si="127"/>
        <v>1</v>
      </c>
      <c r="BS277" s="136">
        <f t="shared" si="127"/>
        <v>1</v>
      </c>
      <c r="BT277" s="136">
        <f t="shared" si="127"/>
        <v>1</v>
      </c>
      <c r="BU277" s="136">
        <f t="shared" si="127"/>
        <v>1</v>
      </c>
      <c r="BV277" s="47"/>
      <c r="BW277" s="47"/>
      <c r="BX277" s="7"/>
      <c r="BY277" s="7"/>
      <c r="BZ277" s="7"/>
      <c r="CA277" s="7"/>
      <c r="CB277" s="7"/>
      <c r="CC277" s="7"/>
      <c r="CD277" s="7"/>
      <c r="CE277" s="7"/>
      <c r="CF277" s="2"/>
    </row>
    <row r="278" spans="1:84" s="149" customFormat="1" ht="37.5" hidden="1" customHeight="1">
      <c r="A278" s="199"/>
      <c r="B278" s="200"/>
      <c r="C278" s="180" t="s">
        <v>99</v>
      </c>
      <c r="D278" s="31"/>
      <c r="E278" s="32"/>
      <c r="F278" s="31"/>
      <c r="G278" s="182"/>
      <c r="H278" s="183"/>
      <c r="I278" s="7"/>
      <c r="J278" s="7"/>
      <c r="K278" s="182"/>
      <c r="L278" s="7"/>
      <c r="M278" s="7"/>
      <c r="N278" s="73"/>
      <c r="O278" s="7"/>
      <c r="P278" s="73"/>
      <c r="Q278" s="7"/>
      <c r="R278" s="7"/>
      <c r="S278" s="7"/>
      <c r="T278" s="7"/>
      <c r="U278" s="7"/>
      <c r="V278" s="182"/>
      <c r="W278" s="182"/>
      <c r="X278" s="182"/>
      <c r="Y278" s="182"/>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136">
        <f t="shared" ref="BE278:BU278" si="128">COUNTIFS($N$8:$N$239,"x",BE$8:BE$239,"1")</f>
        <v>0</v>
      </c>
      <c r="BF278" s="136">
        <f t="shared" si="128"/>
        <v>0</v>
      </c>
      <c r="BG278" s="136">
        <f t="shared" si="128"/>
        <v>0</v>
      </c>
      <c r="BH278" s="136">
        <f t="shared" si="128"/>
        <v>0</v>
      </c>
      <c r="BI278" s="136">
        <f t="shared" si="128"/>
        <v>0</v>
      </c>
      <c r="BJ278" s="53">
        <f t="shared" si="128"/>
        <v>0</v>
      </c>
      <c r="BK278" s="136">
        <f t="shared" si="128"/>
        <v>0</v>
      </c>
      <c r="BL278" s="136">
        <f t="shared" si="128"/>
        <v>0</v>
      </c>
      <c r="BM278" s="229"/>
      <c r="BN278" s="229"/>
      <c r="BO278" s="229"/>
      <c r="BP278" s="229"/>
      <c r="BQ278" s="136">
        <f t="shared" si="128"/>
        <v>0</v>
      </c>
      <c r="BR278" s="136">
        <f t="shared" si="128"/>
        <v>0</v>
      </c>
      <c r="BS278" s="136">
        <f t="shared" si="128"/>
        <v>0</v>
      </c>
      <c r="BT278" s="136">
        <f t="shared" si="128"/>
        <v>0</v>
      </c>
      <c r="BU278" s="136">
        <f t="shared" si="128"/>
        <v>0</v>
      </c>
      <c r="BV278" s="47"/>
      <c r="BW278" s="47"/>
      <c r="BX278" s="7"/>
      <c r="BY278" s="7"/>
      <c r="BZ278" s="7"/>
      <c r="CA278" s="7"/>
      <c r="CB278" s="7"/>
      <c r="CC278" s="7"/>
      <c r="CD278" s="7"/>
      <c r="CE278" s="7"/>
      <c r="CF278" s="2"/>
    </row>
    <row r="279" spans="1:84" s="149" customFormat="1" ht="37.5" hidden="1" customHeight="1">
      <c r="A279" s="199"/>
      <c r="B279" s="200"/>
      <c r="C279" s="180" t="s">
        <v>100</v>
      </c>
      <c r="D279" s="31"/>
      <c r="E279" s="32"/>
      <c r="F279" s="31"/>
      <c r="G279" s="182"/>
      <c r="H279" s="183"/>
      <c r="I279" s="7"/>
      <c r="J279" s="7"/>
      <c r="K279" s="182"/>
      <c r="L279" s="7"/>
      <c r="M279" s="7"/>
      <c r="N279" s="73"/>
      <c r="O279" s="7"/>
      <c r="P279" s="73"/>
      <c r="Q279" s="7"/>
      <c r="R279" s="7"/>
      <c r="S279" s="7"/>
      <c r="T279" s="7"/>
      <c r="U279" s="7"/>
      <c r="V279" s="182"/>
      <c r="W279" s="182"/>
      <c r="X279" s="182"/>
      <c r="Y279" s="182"/>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136">
        <f t="shared" ref="BE279:BU279" si="129">COUNTIFS($N$8:$N$239,"x",BE$8:BE$239,"0")</f>
        <v>0</v>
      </c>
      <c r="BF279" s="136">
        <f t="shared" si="129"/>
        <v>0</v>
      </c>
      <c r="BG279" s="136">
        <f t="shared" si="129"/>
        <v>0</v>
      </c>
      <c r="BH279" s="136">
        <f t="shared" si="129"/>
        <v>0</v>
      </c>
      <c r="BI279" s="136">
        <f t="shared" si="129"/>
        <v>0</v>
      </c>
      <c r="BJ279" s="53">
        <f t="shared" si="129"/>
        <v>0</v>
      </c>
      <c r="BK279" s="136">
        <f t="shared" si="129"/>
        <v>0</v>
      </c>
      <c r="BL279" s="136">
        <f t="shared" si="129"/>
        <v>0</v>
      </c>
      <c r="BM279" s="229"/>
      <c r="BN279" s="229"/>
      <c r="BO279" s="229"/>
      <c r="BP279" s="229"/>
      <c r="BQ279" s="136">
        <f t="shared" si="129"/>
        <v>0</v>
      </c>
      <c r="BR279" s="136">
        <f t="shared" si="129"/>
        <v>0</v>
      </c>
      <c r="BS279" s="136">
        <f t="shared" si="129"/>
        <v>0</v>
      </c>
      <c r="BT279" s="136">
        <f t="shared" si="129"/>
        <v>0</v>
      </c>
      <c r="BU279" s="136">
        <f t="shared" si="129"/>
        <v>0</v>
      </c>
      <c r="BV279" s="47"/>
      <c r="BW279" s="47"/>
      <c r="BX279" s="7"/>
      <c r="BY279" s="7"/>
      <c r="BZ279" s="7"/>
      <c r="CA279" s="7"/>
      <c r="CB279" s="7"/>
      <c r="CC279" s="7"/>
      <c r="CD279" s="7"/>
      <c r="CE279" s="7"/>
      <c r="CF279" s="2"/>
    </row>
    <row r="280" spans="1:84" s="149" customFormat="1" ht="18.75" hidden="1" customHeight="1">
      <c r="A280" s="199"/>
      <c r="B280" s="200"/>
      <c r="C280" s="262" t="s">
        <v>101</v>
      </c>
      <c r="D280" s="31"/>
      <c r="E280" s="32"/>
      <c r="F280" s="31"/>
      <c r="G280" s="182"/>
      <c r="H280" s="183"/>
      <c r="I280" s="7"/>
      <c r="J280" s="7"/>
      <c r="K280" s="182"/>
      <c r="L280" s="7"/>
      <c r="M280" s="7"/>
      <c r="N280" s="73"/>
      <c r="O280" s="7"/>
      <c r="P280" s="73"/>
      <c r="Q280" s="7"/>
      <c r="R280" s="7"/>
      <c r="S280" s="7"/>
      <c r="T280" s="7"/>
      <c r="U280" s="7"/>
      <c r="V280" s="182"/>
      <c r="W280" s="182"/>
      <c r="X280" s="182"/>
      <c r="Y280" s="182"/>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33">
        <f t="shared" ref="BE280:BU280" si="130">(((BE277*2)+(BE278*1)+(BE279*0)))/(BE277+BE278+BE279)</f>
        <v>2</v>
      </c>
      <c r="BF280" s="33">
        <f t="shared" si="130"/>
        <v>2</v>
      </c>
      <c r="BG280" s="33">
        <f t="shared" si="130"/>
        <v>2</v>
      </c>
      <c r="BH280" s="33">
        <f t="shared" si="130"/>
        <v>2</v>
      </c>
      <c r="BI280" s="33">
        <f t="shared" si="130"/>
        <v>2</v>
      </c>
      <c r="BJ280" s="54">
        <f t="shared" si="130"/>
        <v>2</v>
      </c>
      <c r="BK280" s="33">
        <f t="shared" si="130"/>
        <v>2</v>
      </c>
      <c r="BL280" s="33">
        <f t="shared" si="130"/>
        <v>2</v>
      </c>
      <c r="BM280" s="33"/>
      <c r="BN280" s="33"/>
      <c r="BO280" s="33"/>
      <c r="BP280" s="33"/>
      <c r="BQ280" s="33">
        <f t="shared" si="130"/>
        <v>2</v>
      </c>
      <c r="BR280" s="33">
        <f t="shared" si="130"/>
        <v>2</v>
      </c>
      <c r="BS280" s="33">
        <f t="shared" si="130"/>
        <v>2</v>
      </c>
      <c r="BT280" s="33">
        <f t="shared" si="130"/>
        <v>2</v>
      </c>
      <c r="BU280" s="33">
        <f t="shared" si="130"/>
        <v>2</v>
      </c>
      <c r="BV280" s="48"/>
      <c r="BW280" s="48"/>
      <c r="BX280" s="255">
        <f>COUNTIF($BE281:$BW281,"Đ")</f>
        <v>13</v>
      </c>
      <c r="BY280" s="256">
        <f>BX280/COUNTA($BE281:$BW281)</f>
        <v>1</v>
      </c>
      <c r="BZ280" s="255">
        <f>COUNTIF($BE281:$BW281,"CCG")</f>
        <v>0</v>
      </c>
      <c r="CA280" s="256">
        <f>BZ280/COUNTA($BE281:$BW281)</f>
        <v>0</v>
      </c>
      <c r="CB280" s="255">
        <f>COUNTIF($BE281:$BW281,"CĐ")</f>
        <v>0</v>
      </c>
      <c r="CC280" s="256">
        <f>CB280/COUNTA($BE281:$BW281)</f>
        <v>0</v>
      </c>
      <c r="CD280" s="244">
        <f>(((BX280*2)+(BZ280*1)+(CB280*0)))/(BX280+BZ280+CB280)</f>
        <v>2</v>
      </c>
      <c r="CE280" s="244" t="str">
        <f>IF(CD280&gt;=1.6,"Đạt mục tiêu",IF(CD280&gt;=1,"Cần cố gắng","Chưa đạt"))</f>
        <v>Đạt mục tiêu</v>
      </c>
      <c r="CF280" s="2"/>
    </row>
    <row r="281" spans="1:84" s="149" customFormat="1" ht="18.75" hidden="1" customHeight="1">
      <c r="A281" s="199"/>
      <c r="B281" s="200"/>
      <c r="C281" s="262"/>
      <c r="D281" s="31"/>
      <c r="E281" s="32"/>
      <c r="F281" s="31"/>
      <c r="G281" s="182"/>
      <c r="H281" s="183"/>
      <c r="I281" s="7"/>
      <c r="J281" s="7"/>
      <c r="K281" s="182"/>
      <c r="L281" s="7"/>
      <c r="M281" s="7"/>
      <c r="N281" s="73"/>
      <c r="O281" s="7"/>
      <c r="P281" s="73"/>
      <c r="Q281" s="7"/>
      <c r="R281" s="7"/>
      <c r="S281" s="7"/>
      <c r="T281" s="7"/>
      <c r="U281" s="7"/>
      <c r="V281" s="182"/>
      <c r="W281" s="182"/>
      <c r="X281" s="182"/>
      <c r="Y281" s="182"/>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33" t="str">
        <f t="shared" ref="BE281:BU281" si="131">IF(BE280&lt;1,"CĐ",IF(BE280&lt;1.6,"CCG","Đ"))</f>
        <v>Đ</v>
      </c>
      <c r="BF281" s="33" t="str">
        <f t="shared" si="131"/>
        <v>Đ</v>
      </c>
      <c r="BG281" s="33" t="str">
        <f t="shared" si="131"/>
        <v>Đ</v>
      </c>
      <c r="BH281" s="33" t="str">
        <f t="shared" si="131"/>
        <v>Đ</v>
      </c>
      <c r="BI281" s="33" t="str">
        <f t="shared" si="131"/>
        <v>Đ</v>
      </c>
      <c r="BJ281" s="54" t="str">
        <f t="shared" si="131"/>
        <v>Đ</v>
      </c>
      <c r="BK281" s="33" t="str">
        <f t="shared" si="131"/>
        <v>Đ</v>
      </c>
      <c r="BL281" s="33" t="str">
        <f t="shared" si="131"/>
        <v>Đ</v>
      </c>
      <c r="BM281" s="33"/>
      <c r="BN281" s="33"/>
      <c r="BO281" s="33"/>
      <c r="BP281" s="33"/>
      <c r="BQ281" s="33" t="str">
        <f t="shared" si="131"/>
        <v>Đ</v>
      </c>
      <c r="BR281" s="33" t="str">
        <f t="shared" si="131"/>
        <v>Đ</v>
      </c>
      <c r="BS281" s="33" t="str">
        <f t="shared" si="131"/>
        <v>Đ</v>
      </c>
      <c r="BT281" s="33" t="str">
        <f t="shared" si="131"/>
        <v>Đ</v>
      </c>
      <c r="BU281" s="33" t="str">
        <f t="shared" si="131"/>
        <v>Đ</v>
      </c>
      <c r="BV281" s="48"/>
      <c r="BW281" s="48"/>
      <c r="BX281" s="255"/>
      <c r="BY281" s="256"/>
      <c r="BZ281" s="255"/>
      <c r="CA281" s="256"/>
      <c r="CB281" s="255"/>
      <c r="CC281" s="256"/>
      <c r="CD281" s="244"/>
      <c r="CE281" s="244"/>
      <c r="CF281" s="2"/>
    </row>
    <row r="282" spans="1:84" s="149" customFormat="1" ht="193.5" hidden="1" customHeight="1">
      <c r="A282" s="201" t="s">
        <v>105</v>
      </c>
      <c r="B282" s="198"/>
      <c r="C282" s="178" t="s">
        <v>98</v>
      </c>
      <c r="D282" s="13"/>
      <c r="E282" s="27"/>
      <c r="F282" s="13"/>
      <c r="G282" s="143"/>
      <c r="H282" s="151"/>
      <c r="I282" s="130"/>
      <c r="J282" s="130"/>
      <c r="K282" s="143"/>
      <c r="L282" s="130"/>
      <c r="M282" s="130"/>
      <c r="N282" s="73"/>
      <c r="O282" s="130"/>
      <c r="P282" s="73"/>
      <c r="Q282" s="130"/>
      <c r="R282" s="130"/>
      <c r="S282" s="130"/>
      <c r="T282" s="130"/>
      <c r="U282" s="130"/>
      <c r="V282" s="143"/>
      <c r="W282" s="143"/>
      <c r="X282" s="143"/>
      <c r="Y282" s="143"/>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c r="AZ282" s="130"/>
      <c r="BA282" s="130"/>
      <c r="BB282" s="130"/>
      <c r="BC282" s="130"/>
      <c r="BD282" s="130"/>
      <c r="BE282" s="137">
        <f>COUNTIFS($O$8:$O$239,"x",BE$8:BE$239,"2")</f>
        <v>3</v>
      </c>
      <c r="BF282" s="137">
        <f>COUNTIFS($O$8:$O$239,"x",BF$8:BF$239,"2")</f>
        <v>1</v>
      </c>
      <c r="BG282" s="137">
        <f>COUNTIFS($O$8:$O$239,"x",BG$8:BG$239,"2")</f>
        <v>1</v>
      </c>
      <c r="BH282" s="137">
        <f>COUNTIFS($O$8:$O$239,"x",BH$8:BH$239,"2")</f>
        <v>2</v>
      </c>
      <c r="BI282" s="137">
        <f>COUNTIFS($O$8:$O$239,"x",BI$8:BI$239,"2")</f>
        <v>3</v>
      </c>
      <c r="BJ282" s="51"/>
      <c r="BK282" s="137"/>
      <c r="BL282" s="137"/>
      <c r="BM282" s="231"/>
      <c r="BN282" s="231"/>
      <c r="BO282" s="231"/>
      <c r="BP282" s="231"/>
      <c r="BQ282" s="137"/>
      <c r="BR282" s="137"/>
      <c r="BS282" s="137"/>
      <c r="BT282" s="137"/>
      <c r="BU282" s="137">
        <f>COUNTIFS($O$8:$O$239,"x",BU$8:BU$239,"2")</f>
        <v>3</v>
      </c>
      <c r="BV282" s="45"/>
      <c r="BW282" s="45"/>
      <c r="BX282" s="130"/>
      <c r="BY282" s="130"/>
      <c r="BZ282" s="130"/>
      <c r="CA282" s="130"/>
      <c r="CB282" s="130"/>
      <c r="CC282" s="130"/>
      <c r="CD282" s="130"/>
      <c r="CE282" s="130"/>
      <c r="CF282" s="2"/>
    </row>
    <row r="283" spans="1:84" s="149" customFormat="1" ht="37.5" hidden="1" customHeight="1">
      <c r="A283" s="201"/>
      <c r="B283" s="198"/>
      <c r="C283" s="178" t="s">
        <v>99</v>
      </c>
      <c r="D283" s="13"/>
      <c r="E283" s="27"/>
      <c r="F283" s="13"/>
      <c r="G283" s="143"/>
      <c r="H283" s="151"/>
      <c r="I283" s="130"/>
      <c r="J283" s="130"/>
      <c r="K283" s="143"/>
      <c r="L283" s="130"/>
      <c r="M283" s="130"/>
      <c r="N283" s="73"/>
      <c r="O283" s="130"/>
      <c r="P283" s="73"/>
      <c r="Q283" s="130"/>
      <c r="R283" s="130"/>
      <c r="S283" s="130"/>
      <c r="T283" s="130"/>
      <c r="U283" s="130"/>
      <c r="V283" s="143"/>
      <c r="W283" s="143"/>
      <c r="X283" s="143"/>
      <c r="Y283" s="143"/>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c r="AZ283" s="130"/>
      <c r="BA283" s="130"/>
      <c r="BB283" s="130"/>
      <c r="BC283" s="130"/>
      <c r="BD283" s="130"/>
      <c r="BE283" s="137">
        <f>COUNTIFS($O$8:$O$239,"x",BE$8:BE$239,"1")</f>
        <v>0</v>
      </c>
      <c r="BF283" s="137">
        <f>COUNTIFS($O$8:$O$239,"x",BF$8:BF$239,"1")</f>
        <v>2</v>
      </c>
      <c r="BG283" s="137">
        <f>COUNTIFS($O$8:$O$239,"x",BG$8:BG$239,"1")</f>
        <v>2</v>
      </c>
      <c r="BH283" s="137">
        <f>COUNTIFS($O$8:$O$239,"x",BH$8:BH$239,"1")</f>
        <v>1</v>
      </c>
      <c r="BI283" s="137">
        <f>COUNTIFS($O$8:$O$239,"x",BI$8:BI$239,"1")</f>
        <v>0</v>
      </c>
      <c r="BJ283" s="51"/>
      <c r="BK283" s="137"/>
      <c r="BL283" s="137"/>
      <c r="BM283" s="231"/>
      <c r="BN283" s="231"/>
      <c r="BO283" s="231"/>
      <c r="BP283" s="231"/>
      <c r="BQ283" s="137"/>
      <c r="BR283" s="137"/>
      <c r="BS283" s="137"/>
      <c r="BT283" s="137"/>
      <c r="BU283" s="137">
        <f>COUNTIFS($O$8:$O$239,"x",BU$8:BU$239,"1")</f>
        <v>0</v>
      </c>
      <c r="BV283" s="45"/>
      <c r="BW283" s="45"/>
      <c r="BX283" s="130"/>
      <c r="BY283" s="130"/>
      <c r="BZ283" s="130"/>
      <c r="CA283" s="130"/>
      <c r="CB283" s="130"/>
      <c r="CC283" s="130"/>
      <c r="CD283" s="130"/>
      <c r="CE283" s="130"/>
      <c r="CF283" s="2"/>
    </row>
    <row r="284" spans="1:84" s="149" customFormat="1" ht="37.5" hidden="1" customHeight="1">
      <c r="A284" s="201"/>
      <c r="B284" s="198"/>
      <c r="C284" s="178" t="s">
        <v>100</v>
      </c>
      <c r="D284" s="13"/>
      <c r="E284" s="27"/>
      <c r="F284" s="13"/>
      <c r="G284" s="143"/>
      <c r="H284" s="151"/>
      <c r="I284" s="130"/>
      <c r="J284" s="130"/>
      <c r="K284" s="143"/>
      <c r="L284" s="130"/>
      <c r="M284" s="130"/>
      <c r="N284" s="73"/>
      <c r="O284" s="130"/>
      <c r="P284" s="73"/>
      <c r="Q284" s="130"/>
      <c r="R284" s="130"/>
      <c r="S284" s="130"/>
      <c r="T284" s="130"/>
      <c r="U284" s="130"/>
      <c r="V284" s="143"/>
      <c r="W284" s="143"/>
      <c r="X284" s="143"/>
      <c r="Y284" s="143"/>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0"/>
      <c r="BA284" s="130"/>
      <c r="BB284" s="130"/>
      <c r="BC284" s="130"/>
      <c r="BD284" s="130"/>
      <c r="BE284" s="137">
        <f>COUNTIFS($O$8:$O$239,"x",BE$8:BE$239,"0")</f>
        <v>0</v>
      </c>
      <c r="BF284" s="137">
        <f>COUNTIFS($O$8:$O$239,"x",BF$8:BF$239,"0")</f>
        <v>0</v>
      </c>
      <c r="BG284" s="137">
        <f>COUNTIFS($O$8:$O$239,"x",BG$8:BG$239,"0")</f>
        <v>0</v>
      </c>
      <c r="BH284" s="137">
        <f>COUNTIFS($O$8:$O$239,"x",BH$8:BH$239,"0")</f>
        <v>0</v>
      </c>
      <c r="BI284" s="137">
        <f>COUNTIFS($O$8:$O$239,"x",BI$8:BI$239,"0")</f>
        <v>0</v>
      </c>
      <c r="BJ284" s="51"/>
      <c r="BK284" s="137"/>
      <c r="BL284" s="137"/>
      <c r="BM284" s="231"/>
      <c r="BN284" s="231"/>
      <c r="BO284" s="231"/>
      <c r="BP284" s="231"/>
      <c r="BQ284" s="137"/>
      <c r="BR284" s="137"/>
      <c r="BS284" s="137"/>
      <c r="BT284" s="137"/>
      <c r="BU284" s="137">
        <f>COUNTIFS($O$8:$O$239,"x",BU$8:BU$239,"0")</f>
        <v>0</v>
      </c>
      <c r="BV284" s="45"/>
      <c r="BW284" s="45"/>
      <c r="BX284" s="130"/>
      <c r="BY284" s="130"/>
      <c r="BZ284" s="130"/>
      <c r="CA284" s="130"/>
      <c r="CB284" s="130"/>
      <c r="CC284" s="130"/>
      <c r="CD284" s="130"/>
      <c r="CE284" s="130"/>
      <c r="CF284" s="2"/>
    </row>
    <row r="285" spans="1:84" s="149" customFormat="1" ht="18.75" hidden="1" customHeight="1">
      <c r="A285" s="201"/>
      <c r="B285" s="198"/>
      <c r="C285" s="263" t="s">
        <v>101</v>
      </c>
      <c r="D285" s="13"/>
      <c r="E285" s="27"/>
      <c r="F285" s="13"/>
      <c r="G285" s="143"/>
      <c r="H285" s="151"/>
      <c r="I285" s="130"/>
      <c r="J285" s="130"/>
      <c r="K285" s="143"/>
      <c r="L285" s="130"/>
      <c r="M285" s="130"/>
      <c r="N285" s="73"/>
      <c r="O285" s="130"/>
      <c r="P285" s="73"/>
      <c r="Q285" s="130"/>
      <c r="R285" s="130"/>
      <c r="S285" s="130"/>
      <c r="T285" s="130"/>
      <c r="U285" s="130"/>
      <c r="V285" s="143"/>
      <c r="W285" s="143"/>
      <c r="X285" s="143"/>
      <c r="Y285" s="143"/>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0"/>
      <c r="BA285" s="130"/>
      <c r="BB285" s="130"/>
      <c r="BC285" s="130"/>
      <c r="BD285" s="130"/>
      <c r="BE285" s="30">
        <f>(((BE282*2)+(BE283*1)+(BE284*0)))/(BE282+BE283+BE284)</f>
        <v>2</v>
      </c>
      <c r="BF285" s="30">
        <f>(((BF282*2)+(BF283*1)+(BF284*0)))/(BF282+BF283+BF284)</f>
        <v>1.3333333333333333</v>
      </c>
      <c r="BG285" s="30">
        <f>(((BG282*2)+(BG283*1)+(BG284*0)))/(BG282+BG283+BG284)</f>
        <v>1.3333333333333333</v>
      </c>
      <c r="BH285" s="30">
        <f>(((BH282*2)+(BH283*1)+(BH284*0)))/(BH282+BH283+BH284)</f>
        <v>1.6666666666666667</v>
      </c>
      <c r="BI285" s="30">
        <f>(((BI282*2)+(BI283*1)+(BI284*0)))/(BI282+BI283+BI284)</f>
        <v>2</v>
      </c>
      <c r="BJ285" s="52"/>
      <c r="BK285" s="30"/>
      <c r="BL285" s="30"/>
      <c r="BM285" s="30"/>
      <c r="BN285" s="30"/>
      <c r="BO285" s="30"/>
      <c r="BP285" s="30"/>
      <c r="BQ285" s="30"/>
      <c r="BR285" s="30"/>
      <c r="BS285" s="30"/>
      <c r="BT285" s="30"/>
      <c r="BU285" s="30">
        <f>(((BU282*2)+(BU283*1)+(BU284*0)))/(BU282+BU283+BU284)</f>
        <v>2</v>
      </c>
      <c r="BV285" s="46"/>
      <c r="BW285" s="46"/>
      <c r="BX285" s="260">
        <f>COUNTIF($BE286:$BW286,"Đ")</f>
        <v>4</v>
      </c>
      <c r="BY285" s="250">
        <f>BX285/COUNTA($BE286:$BW286)</f>
        <v>0.66666666666666663</v>
      </c>
      <c r="BZ285" s="260">
        <f>COUNTIF($BE286:$BW286,"CCG")</f>
        <v>2</v>
      </c>
      <c r="CA285" s="250">
        <f>BZ285/COUNTA($BE286:$BW286)</f>
        <v>0.33333333333333331</v>
      </c>
      <c r="CB285" s="260">
        <f>COUNTIF($BE286:$BW286,"CĐ")</f>
        <v>0</v>
      </c>
      <c r="CC285" s="250">
        <f>CB285/COUNTA($BE286:$BW286)</f>
        <v>0</v>
      </c>
      <c r="CD285" s="251">
        <f>(((BX285*2)+(BZ285*1)+(CB285*0)))/(BX285+BZ285+CB285)</f>
        <v>1.6666666666666667</v>
      </c>
      <c r="CE285" s="251" t="str">
        <f>IF(CD285&gt;=1.6,"Đạt mục tiêu",IF(CD285&gt;=1,"Cần cố gắng","Chưa đạt"))</f>
        <v>Đạt mục tiêu</v>
      </c>
      <c r="CF285" s="2"/>
    </row>
    <row r="286" spans="1:84" s="149" customFormat="1" ht="18.75" hidden="1" customHeight="1">
      <c r="A286" s="201"/>
      <c r="B286" s="198"/>
      <c r="C286" s="263"/>
      <c r="D286" s="13"/>
      <c r="E286" s="27"/>
      <c r="F286" s="13"/>
      <c r="G286" s="143"/>
      <c r="H286" s="151"/>
      <c r="I286" s="130"/>
      <c r="J286" s="130"/>
      <c r="K286" s="143"/>
      <c r="L286" s="130"/>
      <c r="M286" s="130"/>
      <c r="N286" s="73"/>
      <c r="O286" s="130"/>
      <c r="P286" s="73"/>
      <c r="Q286" s="130"/>
      <c r="R286" s="130"/>
      <c r="S286" s="130"/>
      <c r="T286" s="130"/>
      <c r="U286" s="130"/>
      <c r="V286" s="143"/>
      <c r="W286" s="143"/>
      <c r="X286" s="143"/>
      <c r="Y286" s="143"/>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30" t="str">
        <f>IF(BE285&lt;1,"CĐ",IF(BE285&lt;1.6,"CCG","Đ"))</f>
        <v>Đ</v>
      </c>
      <c r="BF286" s="30" t="str">
        <f>IF(BF285&lt;1,"CĐ",IF(BF285&lt;1.6,"CCG","Đ"))</f>
        <v>CCG</v>
      </c>
      <c r="BG286" s="30" t="str">
        <f>IF(BG285&lt;1,"CĐ",IF(BG285&lt;1.6,"CCG","Đ"))</f>
        <v>CCG</v>
      </c>
      <c r="BH286" s="30" t="str">
        <f>IF(BH285&lt;1,"CĐ",IF(BH285&lt;1.6,"CCG","Đ"))</f>
        <v>Đ</v>
      </c>
      <c r="BI286" s="30" t="str">
        <f>IF(BI285&lt;1,"CĐ",IF(BI285&lt;1.6,"CCG","Đ"))</f>
        <v>Đ</v>
      </c>
      <c r="BJ286" s="52"/>
      <c r="BK286" s="30"/>
      <c r="BL286" s="30"/>
      <c r="BM286" s="30"/>
      <c r="BN286" s="30"/>
      <c r="BO286" s="30"/>
      <c r="BP286" s="30"/>
      <c r="BQ286" s="30"/>
      <c r="BR286" s="30"/>
      <c r="BS286" s="30"/>
      <c r="BT286" s="30"/>
      <c r="BU286" s="30" t="str">
        <f>IF(BU285&lt;1,"CĐ",IF(BU285&lt;1.6,"CCG","Đ"))</f>
        <v>Đ</v>
      </c>
      <c r="BV286" s="46"/>
      <c r="BW286" s="46"/>
      <c r="BX286" s="260"/>
      <c r="BY286" s="250"/>
      <c r="BZ286" s="260"/>
      <c r="CA286" s="250"/>
      <c r="CB286" s="260"/>
      <c r="CC286" s="250"/>
      <c r="CD286" s="251"/>
      <c r="CE286" s="251"/>
      <c r="CF286" s="2"/>
    </row>
    <row r="287" spans="1:84" s="149" customFormat="1" ht="197.25" hidden="1" customHeight="1">
      <c r="A287" s="199" t="s">
        <v>106</v>
      </c>
      <c r="B287" s="200"/>
      <c r="C287" s="180" t="s">
        <v>98</v>
      </c>
      <c r="D287" s="31"/>
      <c r="E287" s="32"/>
      <c r="F287" s="31"/>
      <c r="G287" s="182"/>
      <c r="H287" s="183"/>
      <c r="I287" s="7"/>
      <c r="J287" s="7"/>
      <c r="K287" s="182"/>
      <c r="L287" s="7"/>
      <c r="M287" s="7"/>
      <c r="N287" s="73"/>
      <c r="O287" s="7"/>
      <c r="P287" s="73"/>
      <c r="Q287" s="7"/>
      <c r="R287" s="7"/>
      <c r="S287" s="7"/>
      <c r="T287" s="7"/>
      <c r="U287" s="7"/>
      <c r="V287" s="182"/>
      <c r="W287" s="182"/>
      <c r="X287" s="182"/>
      <c r="Y287" s="182"/>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136">
        <f>COUNTIFS($P$8:$P$239,"x",BE$8:BE$239,"2")</f>
        <v>2</v>
      </c>
      <c r="BF287" s="136">
        <f>COUNTIFS($P$8:$P$239,"x",BF$8:BF$239,"2")</f>
        <v>3</v>
      </c>
      <c r="BG287" s="136">
        <f>COUNTIFS($P$8:$P$239,"x",BG$8:BG$239,"2")</f>
        <v>3</v>
      </c>
      <c r="BH287" s="136">
        <f>COUNTIFS($P$8:$P$239,"x",BH$8:BH$239,"2")</f>
        <v>1</v>
      </c>
      <c r="BI287" s="136">
        <f>COUNTIFS($P$8:$P$239,"x",BI$8:BI$239,"2")</f>
        <v>2</v>
      </c>
      <c r="BJ287" s="53"/>
      <c r="BK287" s="136"/>
      <c r="BL287" s="136"/>
      <c r="BM287" s="229"/>
      <c r="BN287" s="229"/>
      <c r="BO287" s="229"/>
      <c r="BP287" s="229"/>
      <c r="BQ287" s="136"/>
      <c r="BR287" s="136"/>
      <c r="BS287" s="136"/>
      <c r="BT287" s="136"/>
      <c r="BU287" s="136">
        <f>COUNTIFS($P$8:$P$239,"x",BU$8:BU$239,"2")</f>
        <v>1</v>
      </c>
      <c r="BV287" s="47"/>
      <c r="BW287" s="47"/>
      <c r="BX287" s="7"/>
      <c r="BY287" s="7"/>
      <c r="BZ287" s="7"/>
      <c r="CA287" s="7"/>
      <c r="CB287" s="7"/>
      <c r="CC287" s="7"/>
      <c r="CD287" s="7"/>
      <c r="CE287" s="7"/>
      <c r="CF287" s="2"/>
    </row>
    <row r="288" spans="1:84" s="149" customFormat="1" ht="37.5" hidden="1" customHeight="1">
      <c r="A288" s="199"/>
      <c r="B288" s="200"/>
      <c r="C288" s="180" t="s">
        <v>99</v>
      </c>
      <c r="D288" s="31"/>
      <c r="E288" s="32"/>
      <c r="F288" s="31"/>
      <c r="G288" s="182"/>
      <c r="H288" s="183"/>
      <c r="I288" s="7"/>
      <c r="J288" s="7"/>
      <c r="K288" s="182"/>
      <c r="L288" s="7"/>
      <c r="M288" s="7"/>
      <c r="N288" s="73"/>
      <c r="O288" s="7"/>
      <c r="P288" s="73"/>
      <c r="Q288" s="7"/>
      <c r="R288" s="7"/>
      <c r="S288" s="7"/>
      <c r="T288" s="7"/>
      <c r="U288" s="7"/>
      <c r="V288" s="182"/>
      <c r="W288" s="182"/>
      <c r="X288" s="182"/>
      <c r="Y288" s="182"/>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136">
        <f>COUNTIFS($P$8:$P$239,"x",BE$8:BE$239,"1")</f>
        <v>1</v>
      </c>
      <c r="BF288" s="136">
        <f>COUNTIFS($P$8:$P$239,"x",BF$8:BF$239,"1")</f>
        <v>0</v>
      </c>
      <c r="BG288" s="136">
        <f>COUNTIFS($P$8:$P$239,"x",BG$8:BG$239,"1")</f>
        <v>0</v>
      </c>
      <c r="BH288" s="136">
        <f>COUNTIFS($P$8:$P$239,"x",BH$8:BH$239,"1")</f>
        <v>2</v>
      </c>
      <c r="BI288" s="136">
        <f>COUNTIFS($P$8:$P$239,"x",BI$8:BI$239,"1")</f>
        <v>1</v>
      </c>
      <c r="BJ288" s="53"/>
      <c r="BK288" s="136"/>
      <c r="BL288" s="136"/>
      <c r="BM288" s="229"/>
      <c r="BN288" s="229"/>
      <c r="BO288" s="229"/>
      <c r="BP288" s="229"/>
      <c r="BQ288" s="136"/>
      <c r="BR288" s="136"/>
      <c r="BS288" s="136"/>
      <c r="BT288" s="136"/>
      <c r="BU288" s="136">
        <f>COUNTIFS($P$8:$P$239,"x",BU$8:BU$239,"1")</f>
        <v>2</v>
      </c>
      <c r="BV288" s="47"/>
      <c r="BW288" s="47"/>
      <c r="BX288" s="7"/>
      <c r="BY288" s="7"/>
      <c r="BZ288" s="7"/>
      <c r="CA288" s="7"/>
      <c r="CB288" s="7"/>
      <c r="CC288" s="7"/>
      <c r="CD288" s="7"/>
      <c r="CE288" s="7"/>
      <c r="CF288" s="2"/>
    </row>
    <row r="289" spans="1:84" s="149" customFormat="1" ht="37.5" hidden="1" customHeight="1">
      <c r="A289" s="199"/>
      <c r="B289" s="200"/>
      <c r="C289" s="180" t="s">
        <v>100</v>
      </c>
      <c r="D289" s="31"/>
      <c r="E289" s="32"/>
      <c r="F289" s="31"/>
      <c r="G289" s="182"/>
      <c r="H289" s="183"/>
      <c r="I289" s="7"/>
      <c r="J289" s="7"/>
      <c r="K289" s="182"/>
      <c r="L289" s="7"/>
      <c r="M289" s="7"/>
      <c r="N289" s="73"/>
      <c r="O289" s="7"/>
      <c r="P289" s="73"/>
      <c r="Q289" s="7"/>
      <c r="R289" s="7"/>
      <c r="S289" s="7"/>
      <c r="T289" s="7"/>
      <c r="U289" s="7"/>
      <c r="V289" s="182"/>
      <c r="W289" s="182"/>
      <c r="X289" s="182"/>
      <c r="Y289" s="182"/>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136">
        <f>COUNTIFS($P$8:$P$239,"x",BE$8:BE$239,"0")</f>
        <v>0</v>
      </c>
      <c r="BF289" s="136">
        <f>COUNTIFS($P$8:$P$239,"x",BF$8:BF$239,"0")</f>
        <v>0</v>
      </c>
      <c r="BG289" s="136">
        <f>COUNTIFS($P$8:$P$239,"x",BG$8:BG$239,"0")</f>
        <v>0</v>
      </c>
      <c r="BH289" s="136">
        <f>COUNTIFS($P$8:$P$239,"x",BH$8:BH$239,"0")</f>
        <v>0</v>
      </c>
      <c r="BI289" s="136">
        <f>COUNTIFS($P$8:$P$239,"x",BI$8:BI$239,"0")</f>
        <v>0</v>
      </c>
      <c r="BJ289" s="53"/>
      <c r="BK289" s="136"/>
      <c r="BL289" s="136"/>
      <c r="BM289" s="229"/>
      <c r="BN289" s="229"/>
      <c r="BO289" s="229"/>
      <c r="BP289" s="229"/>
      <c r="BQ289" s="136"/>
      <c r="BR289" s="136"/>
      <c r="BS289" s="136"/>
      <c r="BT289" s="136"/>
      <c r="BU289" s="136">
        <f>COUNTIFS($P$8:$P$239,"x",BU$8:BU$239,"0")</f>
        <v>0</v>
      </c>
      <c r="BV289" s="47"/>
      <c r="BW289" s="47"/>
      <c r="BX289" s="7"/>
      <c r="BY289" s="7"/>
      <c r="BZ289" s="7"/>
      <c r="CA289" s="7"/>
      <c r="CB289" s="7"/>
      <c r="CC289" s="7"/>
      <c r="CD289" s="7"/>
      <c r="CE289" s="7"/>
      <c r="CF289" s="2"/>
    </row>
    <row r="290" spans="1:84" s="149" customFormat="1" ht="18.75" hidden="1" customHeight="1">
      <c r="A290" s="199"/>
      <c r="B290" s="200"/>
      <c r="C290" s="262" t="s">
        <v>101</v>
      </c>
      <c r="D290" s="31"/>
      <c r="E290" s="32"/>
      <c r="F290" s="31"/>
      <c r="G290" s="182"/>
      <c r="H290" s="183"/>
      <c r="I290" s="7"/>
      <c r="J290" s="7"/>
      <c r="K290" s="182"/>
      <c r="L290" s="7"/>
      <c r="M290" s="7"/>
      <c r="N290" s="73"/>
      <c r="O290" s="7"/>
      <c r="P290" s="73"/>
      <c r="Q290" s="7"/>
      <c r="R290" s="7"/>
      <c r="S290" s="7"/>
      <c r="T290" s="7"/>
      <c r="U290" s="7"/>
      <c r="V290" s="182"/>
      <c r="W290" s="182"/>
      <c r="X290" s="182"/>
      <c r="Y290" s="182"/>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33">
        <f>(((BE287*2)+(BE288*1)+(BE289*0)))/(BE287+BE288+BE289)</f>
        <v>1.6666666666666667</v>
      </c>
      <c r="BF290" s="33">
        <f>(((BF287*2)+(BF288*1)+(BF289*0)))/(BF287+BF288+BF289)</f>
        <v>2</v>
      </c>
      <c r="BG290" s="33">
        <f>(((BG287*2)+(BG288*1)+(BG289*0)))/(BG287+BG288+BG289)</f>
        <v>2</v>
      </c>
      <c r="BH290" s="33">
        <f>(((BH287*2)+(BH288*1)+(BH289*0)))/(BH287+BH288+BH289)</f>
        <v>1.3333333333333333</v>
      </c>
      <c r="BI290" s="33">
        <f>(((BI287*2)+(BI288*1)+(BI289*0)))/(BI287+BI288+BI289)</f>
        <v>1.6666666666666667</v>
      </c>
      <c r="BJ290" s="54"/>
      <c r="BK290" s="33"/>
      <c r="BL290" s="33"/>
      <c r="BM290" s="33"/>
      <c r="BN290" s="33"/>
      <c r="BO290" s="33"/>
      <c r="BP290" s="33"/>
      <c r="BQ290" s="33"/>
      <c r="BR290" s="33"/>
      <c r="BS290" s="33"/>
      <c r="BT290" s="33"/>
      <c r="BU290" s="33">
        <f>(((BU287*2)+(BU288*1)+(BU289*0)))/(BU287+BU288+BU289)</f>
        <v>1.3333333333333333</v>
      </c>
      <c r="BV290" s="48"/>
      <c r="BW290" s="48"/>
      <c r="BX290" s="255">
        <f>COUNTIF($BE291:$BW291,"Đ")</f>
        <v>4</v>
      </c>
      <c r="BY290" s="256">
        <f>BX290/COUNTA($BE291:$BW291)</f>
        <v>0.66666666666666663</v>
      </c>
      <c r="BZ290" s="255">
        <f>COUNTIF($BE291:$BW291,"CCG")</f>
        <v>2</v>
      </c>
      <c r="CA290" s="256">
        <f>BZ290/COUNTA($BE291:$BW291)</f>
        <v>0.33333333333333331</v>
      </c>
      <c r="CB290" s="255">
        <f>COUNTIF($BE291:$BW291,"CĐ")</f>
        <v>0</v>
      </c>
      <c r="CC290" s="256">
        <f>CB290/COUNTA($BE291:$BW291)</f>
        <v>0</v>
      </c>
      <c r="CD290" s="244">
        <f>(((BX290*2)+(BZ290*1)+(CB290*0)))/(BX290+BZ290+CB290)</f>
        <v>1.6666666666666667</v>
      </c>
      <c r="CE290" s="244" t="str">
        <f>IF(CD290&gt;=1.6,"Đạt mục tiêu",IF(CD290&gt;=1,"Cần cố gắng","Chưa đạt"))</f>
        <v>Đạt mục tiêu</v>
      </c>
      <c r="CF290" s="2"/>
    </row>
    <row r="291" spans="1:84" s="149" customFormat="1" ht="18.75" hidden="1" customHeight="1">
      <c r="A291" s="199"/>
      <c r="B291" s="200"/>
      <c r="C291" s="262"/>
      <c r="D291" s="31"/>
      <c r="E291" s="32"/>
      <c r="F291" s="31"/>
      <c r="G291" s="182"/>
      <c r="H291" s="183"/>
      <c r="I291" s="7"/>
      <c r="J291" s="7"/>
      <c r="K291" s="182"/>
      <c r="L291" s="7"/>
      <c r="M291" s="7"/>
      <c r="N291" s="73"/>
      <c r="O291" s="7"/>
      <c r="P291" s="73"/>
      <c r="Q291" s="7"/>
      <c r="R291" s="7"/>
      <c r="S291" s="7"/>
      <c r="T291" s="7"/>
      <c r="U291" s="7"/>
      <c r="V291" s="182"/>
      <c r="W291" s="182"/>
      <c r="X291" s="182"/>
      <c r="Y291" s="182"/>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33" t="str">
        <f>IF(BE290&lt;1,"CĐ",IF(BE290&lt;1.6,"CCG","Đ"))</f>
        <v>Đ</v>
      </c>
      <c r="BF291" s="33" t="str">
        <f>IF(BF290&lt;1,"CĐ",IF(BF290&lt;1.6,"CCG","Đ"))</f>
        <v>Đ</v>
      </c>
      <c r="BG291" s="33" t="str">
        <f>IF(BG290&lt;1,"CĐ",IF(BG290&lt;1.6,"CCG","Đ"))</f>
        <v>Đ</v>
      </c>
      <c r="BH291" s="33" t="str">
        <f>IF(BH290&lt;1,"CĐ",IF(BH290&lt;1.6,"CCG","Đ"))</f>
        <v>CCG</v>
      </c>
      <c r="BI291" s="33" t="str">
        <f>IF(BI290&lt;1,"CĐ",IF(BI290&lt;1.6,"CCG","Đ"))</f>
        <v>Đ</v>
      </c>
      <c r="BJ291" s="54"/>
      <c r="BK291" s="33"/>
      <c r="BL291" s="33"/>
      <c r="BM291" s="33"/>
      <c r="BN291" s="33"/>
      <c r="BO291" s="33"/>
      <c r="BP291" s="33"/>
      <c r="BQ291" s="33"/>
      <c r="BR291" s="33"/>
      <c r="BS291" s="33"/>
      <c r="BT291" s="33"/>
      <c r="BU291" s="33" t="str">
        <f>IF(BU290&lt;1,"CĐ",IF(BU290&lt;1.6,"CCG","Đ"))</f>
        <v>CCG</v>
      </c>
      <c r="BV291" s="48"/>
      <c r="BW291" s="48"/>
      <c r="BX291" s="255"/>
      <c r="BY291" s="256"/>
      <c r="BZ291" s="255"/>
      <c r="CA291" s="256"/>
      <c r="CB291" s="255"/>
      <c r="CC291" s="256"/>
      <c r="CD291" s="244"/>
      <c r="CE291" s="244"/>
      <c r="CF291" s="2"/>
    </row>
    <row r="292" spans="1:84" s="149" customFormat="1" ht="194.25" hidden="1" customHeight="1">
      <c r="A292" s="201" t="s">
        <v>107</v>
      </c>
      <c r="B292" s="198"/>
      <c r="C292" s="178" t="s">
        <v>98</v>
      </c>
      <c r="D292" s="13"/>
      <c r="E292" s="27"/>
      <c r="F292" s="13"/>
      <c r="G292" s="143"/>
      <c r="H292" s="151"/>
      <c r="I292" s="130"/>
      <c r="J292" s="130"/>
      <c r="K292" s="143"/>
      <c r="L292" s="130"/>
      <c r="M292" s="130"/>
      <c r="N292" s="73"/>
      <c r="O292" s="130"/>
      <c r="P292" s="73"/>
      <c r="Q292" s="130"/>
      <c r="R292" s="130"/>
      <c r="S292" s="130"/>
      <c r="T292" s="130"/>
      <c r="U292" s="130"/>
      <c r="V292" s="143"/>
      <c r="W292" s="143"/>
      <c r="X292" s="143"/>
      <c r="Y292" s="143"/>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c r="AZ292" s="130"/>
      <c r="BA292" s="130"/>
      <c r="BB292" s="130"/>
      <c r="BC292" s="130"/>
      <c r="BD292" s="130"/>
      <c r="BE292" s="137">
        <f>COUNTIFS($Q$8:$Q$239,"x",BE$8:BE$239,"2")</f>
        <v>6</v>
      </c>
      <c r="BF292" s="137">
        <f>COUNTIFS($Q$8:$Q$239,"x",BF$8:BF$239,"2")</f>
        <v>3</v>
      </c>
      <c r="BG292" s="137">
        <f>COUNTIFS($Q$8:$Q$239,"x",BG$8:BG$239,"2")</f>
        <v>6</v>
      </c>
      <c r="BH292" s="137">
        <f>COUNTIFS($Q$8:$Q$239,"x",BH$8:BH$239,"2")</f>
        <v>6</v>
      </c>
      <c r="BI292" s="137">
        <f>COUNTIFS($Q$8:$Q$239,"x",BI$8:BI$239,"2")</f>
        <v>4</v>
      </c>
      <c r="BJ292" s="51"/>
      <c r="BK292" s="137"/>
      <c r="BL292" s="137"/>
      <c r="BM292" s="231"/>
      <c r="BN292" s="231"/>
      <c r="BO292" s="231"/>
      <c r="BP292" s="231"/>
      <c r="BQ292" s="137"/>
      <c r="BR292" s="137"/>
      <c r="BS292" s="137"/>
      <c r="BT292" s="137"/>
      <c r="BU292" s="137">
        <f>COUNTIFS($Q$8:$Q$239,"x",BU$8:BU$239,"2")</f>
        <v>6</v>
      </c>
      <c r="BV292" s="45"/>
      <c r="BW292" s="45"/>
      <c r="BX292" s="130"/>
      <c r="BY292" s="130"/>
      <c r="BZ292" s="130"/>
      <c r="CA292" s="130"/>
      <c r="CB292" s="130"/>
      <c r="CC292" s="130"/>
      <c r="CD292" s="130"/>
      <c r="CE292" s="130"/>
      <c r="CF292" s="2"/>
    </row>
    <row r="293" spans="1:84" s="149" customFormat="1" ht="37.5" hidden="1" customHeight="1">
      <c r="A293" s="201"/>
      <c r="B293" s="198"/>
      <c r="C293" s="178" t="s">
        <v>99</v>
      </c>
      <c r="D293" s="13"/>
      <c r="E293" s="27"/>
      <c r="F293" s="13"/>
      <c r="G293" s="143"/>
      <c r="H293" s="151"/>
      <c r="I293" s="130"/>
      <c r="J293" s="130"/>
      <c r="K293" s="143"/>
      <c r="L293" s="130"/>
      <c r="M293" s="130"/>
      <c r="N293" s="73"/>
      <c r="O293" s="130"/>
      <c r="P293" s="73"/>
      <c r="Q293" s="130"/>
      <c r="R293" s="130"/>
      <c r="S293" s="130"/>
      <c r="T293" s="130"/>
      <c r="U293" s="130"/>
      <c r="V293" s="143"/>
      <c r="W293" s="143"/>
      <c r="X293" s="143"/>
      <c r="Y293" s="143"/>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c r="AZ293" s="130"/>
      <c r="BA293" s="130"/>
      <c r="BB293" s="130"/>
      <c r="BC293" s="130"/>
      <c r="BD293" s="130"/>
      <c r="BE293" s="137">
        <f>COUNTIFS($Q$8:$Q$239,"x",BE$8:BE$239,"1")</f>
        <v>1</v>
      </c>
      <c r="BF293" s="137">
        <f>COUNTIFS($Q$8:$Q$239,"x",BF$8:BF$239,"1")</f>
        <v>4</v>
      </c>
      <c r="BG293" s="137">
        <f>COUNTIFS($Q$8:$Q$239,"x",BG$8:BG$239,"1")</f>
        <v>1</v>
      </c>
      <c r="BH293" s="137">
        <f>COUNTIFS($Q$8:$Q$239,"x",BH$8:BH$239,"1")</f>
        <v>1</v>
      </c>
      <c r="BI293" s="137">
        <f>COUNTIFS($Q$8:$Q$239,"x",BI$8:BI$239,"1")</f>
        <v>3</v>
      </c>
      <c r="BJ293" s="51"/>
      <c r="BK293" s="137"/>
      <c r="BL293" s="137"/>
      <c r="BM293" s="231"/>
      <c r="BN293" s="231"/>
      <c r="BO293" s="231"/>
      <c r="BP293" s="231"/>
      <c r="BQ293" s="137"/>
      <c r="BR293" s="137"/>
      <c r="BS293" s="137"/>
      <c r="BT293" s="137"/>
      <c r="BU293" s="137">
        <f>COUNTIFS($Q$8:$Q$239,"x",BU$8:BU$239,"1")</f>
        <v>1</v>
      </c>
      <c r="BV293" s="45"/>
      <c r="BW293" s="45"/>
      <c r="BX293" s="130"/>
      <c r="BY293" s="130"/>
      <c r="BZ293" s="130"/>
      <c r="CA293" s="130"/>
      <c r="CB293" s="130"/>
      <c r="CC293" s="130"/>
      <c r="CD293" s="130"/>
      <c r="CE293" s="130"/>
      <c r="CF293" s="2"/>
    </row>
    <row r="294" spans="1:84" s="149" customFormat="1" ht="37.5" hidden="1" customHeight="1">
      <c r="A294" s="201"/>
      <c r="B294" s="198"/>
      <c r="C294" s="178" t="s">
        <v>100</v>
      </c>
      <c r="D294" s="13"/>
      <c r="E294" s="27"/>
      <c r="F294" s="13"/>
      <c r="G294" s="143"/>
      <c r="H294" s="151"/>
      <c r="I294" s="130"/>
      <c r="J294" s="130"/>
      <c r="K294" s="143"/>
      <c r="L294" s="130"/>
      <c r="M294" s="130"/>
      <c r="N294" s="73"/>
      <c r="O294" s="130"/>
      <c r="P294" s="73"/>
      <c r="Q294" s="130"/>
      <c r="R294" s="130"/>
      <c r="S294" s="130"/>
      <c r="T294" s="130"/>
      <c r="U294" s="130"/>
      <c r="V294" s="143"/>
      <c r="W294" s="143"/>
      <c r="X294" s="143"/>
      <c r="Y294" s="143"/>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c r="AZ294" s="130"/>
      <c r="BA294" s="130"/>
      <c r="BB294" s="130"/>
      <c r="BC294" s="130"/>
      <c r="BD294" s="130"/>
      <c r="BE294" s="137">
        <f>COUNTIFS($Q$8:$Q$239,"x",BE$8:BE$239,"0")</f>
        <v>0</v>
      </c>
      <c r="BF294" s="137">
        <f>COUNTIFS($Q$8:$Q$239,"x",BF$8:BF$239,"0")</f>
        <v>0</v>
      </c>
      <c r="BG294" s="137">
        <f>COUNTIFS($Q$8:$Q$239,"x",BG$8:BG$239,"0")</f>
        <v>0</v>
      </c>
      <c r="BH294" s="137">
        <f>COUNTIFS($Q$8:$Q$239,"x",BH$8:BH$239,"0")</f>
        <v>0</v>
      </c>
      <c r="BI294" s="137">
        <f>COUNTIFS($Q$8:$Q$239,"x",BI$8:BI$239,"0")</f>
        <v>0</v>
      </c>
      <c r="BJ294" s="51"/>
      <c r="BK294" s="137"/>
      <c r="BL294" s="137"/>
      <c r="BM294" s="231"/>
      <c r="BN294" s="231"/>
      <c r="BO294" s="231"/>
      <c r="BP294" s="231"/>
      <c r="BQ294" s="137"/>
      <c r="BR294" s="137"/>
      <c r="BS294" s="137"/>
      <c r="BT294" s="137"/>
      <c r="BU294" s="137">
        <f>COUNTIFS($Q$8:$Q$239,"x",BU$8:BU$239,"0")</f>
        <v>0</v>
      </c>
      <c r="BV294" s="45"/>
      <c r="BW294" s="45"/>
      <c r="BX294" s="130"/>
      <c r="BY294" s="130"/>
      <c r="BZ294" s="130"/>
      <c r="CA294" s="130"/>
      <c r="CB294" s="130"/>
      <c r="CC294" s="130"/>
      <c r="CD294" s="130"/>
      <c r="CE294" s="130"/>
      <c r="CF294" s="2"/>
    </row>
    <row r="295" spans="1:84" s="149" customFormat="1" ht="18.75" hidden="1" customHeight="1">
      <c r="A295" s="201"/>
      <c r="B295" s="198"/>
      <c r="C295" s="263" t="s">
        <v>101</v>
      </c>
      <c r="D295" s="13"/>
      <c r="E295" s="27"/>
      <c r="F295" s="13"/>
      <c r="G295" s="143"/>
      <c r="H295" s="151"/>
      <c r="I295" s="130"/>
      <c r="J295" s="130"/>
      <c r="K295" s="143"/>
      <c r="L295" s="130"/>
      <c r="M295" s="130"/>
      <c r="N295" s="73"/>
      <c r="O295" s="130"/>
      <c r="P295" s="73"/>
      <c r="Q295" s="130"/>
      <c r="R295" s="130"/>
      <c r="S295" s="130"/>
      <c r="T295" s="130"/>
      <c r="U295" s="130"/>
      <c r="V295" s="143"/>
      <c r="W295" s="143"/>
      <c r="X295" s="143"/>
      <c r="Y295" s="143"/>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c r="AZ295" s="130"/>
      <c r="BA295" s="130"/>
      <c r="BB295" s="130"/>
      <c r="BC295" s="130"/>
      <c r="BD295" s="130"/>
      <c r="BE295" s="30">
        <f>(((BE292*2)+(BE293*1)+(BE294*0)))/(BE292+BE293+BE294)</f>
        <v>1.8571428571428572</v>
      </c>
      <c r="BF295" s="30">
        <f>(((BF292*2)+(BF293*1)+(BF294*0)))/(BF292+BF293+BF294)</f>
        <v>1.4285714285714286</v>
      </c>
      <c r="BG295" s="30">
        <f>(((BG292*2)+(BG293*1)+(BG294*0)))/(BG292+BG293+BG294)</f>
        <v>1.8571428571428572</v>
      </c>
      <c r="BH295" s="30">
        <f>(((BH292*2)+(BH293*1)+(BH294*0)))/(BH292+BH293+BH294)</f>
        <v>1.8571428571428572</v>
      </c>
      <c r="BI295" s="30">
        <f>(((BI292*2)+(BI293*1)+(BI294*0)))/(BI292+BI293+BI294)</f>
        <v>1.5714285714285714</v>
      </c>
      <c r="BJ295" s="52"/>
      <c r="BK295" s="30"/>
      <c r="BL295" s="30"/>
      <c r="BM295" s="30"/>
      <c r="BN295" s="30"/>
      <c r="BO295" s="30"/>
      <c r="BP295" s="30"/>
      <c r="BQ295" s="30"/>
      <c r="BR295" s="30"/>
      <c r="BS295" s="30"/>
      <c r="BT295" s="30"/>
      <c r="BU295" s="30">
        <f>(((BU292*2)+(BU293*1)+(BU294*0)))/(BU292+BU293+BU294)</f>
        <v>1.8571428571428572</v>
      </c>
      <c r="BV295" s="46"/>
      <c r="BW295" s="46"/>
      <c r="BX295" s="260">
        <f>COUNTIF($BE296:$BW296,"Đ")</f>
        <v>4</v>
      </c>
      <c r="BY295" s="250">
        <f>BX295/COUNTA($BE296:$BW296)</f>
        <v>0.66666666666666663</v>
      </c>
      <c r="BZ295" s="260">
        <f>COUNTIF($BE296:$BW296,"CCG")</f>
        <v>2</v>
      </c>
      <c r="CA295" s="250">
        <f>BZ295/COUNTA($BE296:$BW296)</f>
        <v>0.33333333333333331</v>
      </c>
      <c r="CB295" s="260">
        <f>COUNTIF($BE296:$BW296,"CĐ")</f>
        <v>0</v>
      </c>
      <c r="CC295" s="250">
        <f>CB295/COUNTA($BE296:$BW296)</f>
        <v>0</v>
      </c>
      <c r="CD295" s="251">
        <f>(((BX295*2)+(BZ295*1)+(CB295*0)))/(BX295+BZ295+CB295)</f>
        <v>1.6666666666666667</v>
      </c>
      <c r="CE295" s="251" t="str">
        <f>IF(CD295&gt;=1.6,"Đạt mục tiêu",IF(CD295&gt;=1,"Cần cố gắng","Chưa đạt"))</f>
        <v>Đạt mục tiêu</v>
      </c>
      <c r="CF295" s="2"/>
    </row>
    <row r="296" spans="1:84" s="149" customFormat="1" ht="18.75" hidden="1" customHeight="1">
      <c r="A296" s="201"/>
      <c r="B296" s="198"/>
      <c r="C296" s="263"/>
      <c r="D296" s="13"/>
      <c r="E296" s="27"/>
      <c r="F296" s="13"/>
      <c r="G296" s="143"/>
      <c r="H296" s="151"/>
      <c r="I296" s="130"/>
      <c r="J296" s="130"/>
      <c r="K296" s="143"/>
      <c r="L296" s="130"/>
      <c r="M296" s="130"/>
      <c r="N296" s="73"/>
      <c r="O296" s="130"/>
      <c r="P296" s="73"/>
      <c r="Q296" s="130"/>
      <c r="R296" s="130"/>
      <c r="S296" s="130"/>
      <c r="T296" s="130"/>
      <c r="U296" s="130"/>
      <c r="V296" s="143"/>
      <c r="W296" s="143"/>
      <c r="X296" s="143"/>
      <c r="Y296" s="143"/>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BE296" s="30" t="str">
        <f>IF(BE295&lt;1,"CĐ",IF(BE295&lt;1.6,"CCG","Đ"))</f>
        <v>Đ</v>
      </c>
      <c r="BF296" s="30" t="str">
        <f>IF(BF295&lt;1,"CĐ",IF(BF295&lt;1.6,"CCG","Đ"))</f>
        <v>CCG</v>
      </c>
      <c r="BG296" s="30" t="str">
        <f>IF(BG295&lt;1,"CĐ",IF(BG295&lt;1.6,"CCG","Đ"))</f>
        <v>Đ</v>
      </c>
      <c r="BH296" s="30" t="str">
        <f>IF(BH295&lt;1,"CĐ",IF(BH295&lt;1.6,"CCG","Đ"))</f>
        <v>Đ</v>
      </c>
      <c r="BI296" s="30" t="str">
        <f>IF(BI295&lt;1,"CĐ",IF(BI295&lt;1.6,"CCG","Đ"))</f>
        <v>CCG</v>
      </c>
      <c r="BJ296" s="52"/>
      <c r="BK296" s="30"/>
      <c r="BL296" s="30"/>
      <c r="BM296" s="30"/>
      <c r="BN296" s="30"/>
      <c r="BO296" s="30"/>
      <c r="BP296" s="30"/>
      <c r="BQ296" s="30"/>
      <c r="BR296" s="30"/>
      <c r="BS296" s="30"/>
      <c r="BT296" s="30"/>
      <c r="BU296" s="30" t="str">
        <f>IF(BU295&lt;1,"CĐ",IF(BU295&lt;1.6,"CCG","Đ"))</f>
        <v>Đ</v>
      </c>
      <c r="BV296" s="46"/>
      <c r="BW296" s="46"/>
      <c r="BX296" s="260"/>
      <c r="BY296" s="250"/>
      <c r="BZ296" s="260"/>
      <c r="CA296" s="250"/>
      <c r="CB296" s="260"/>
      <c r="CC296" s="250"/>
      <c r="CD296" s="251"/>
      <c r="CE296" s="251"/>
      <c r="CF296" s="2"/>
    </row>
    <row r="297" spans="1:84" s="149" customFormat="1" ht="214.5" hidden="1" customHeight="1">
      <c r="A297" s="199" t="s">
        <v>108</v>
      </c>
      <c r="B297" s="200"/>
      <c r="C297" s="180" t="s">
        <v>98</v>
      </c>
      <c r="D297" s="31"/>
      <c r="E297" s="32"/>
      <c r="F297" s="31"/>
      <c r="G297" s="182"/>
      <c r="H297" s="183"/>
      <c r="I297" s="7"/>
      <c r="J297" s="7"/>
      <c r="K297" s="182"/>
      <c r="L297" s="7"/>
      <c r="M297" s="7"/>
      <c r="N297" s="73"/>
      <c r="O297" s="7"/>
      <c r="P297" s="73"/>
      <c r="Q297" s="7"/>
      <c r="R297" s="7"/>
      <c r="S297" s="7"/>
      <c r="T297" s="7"/>
      <c r="U297" s="7"/>
      <c r="V297" s="182"/>
      <c r="W297" s="182"/>
      <c r="X297" s="182"/>
      <c r="Y297" s="182"/>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136">
        <f>COUNTIFS($S$8:$S$239,"x",BE$8:BE$239,"2")</f>
        <v>2</v>
      </c>
      <c r="BF297" s="136">
        <f>COUNTIFS($S$8:$S$239,"x",BF$8:BF$239,"2")</f>
        <v>2</v>
      </c>
      <c r="BG297" s="136">
        <f>COUNTIFS($S$8:$S$239,"x",BG$8:BG$239,"2")</f>
        <v>1</v>
      </c>
      <c r="BH297" s="136">
        <f>COUNTIFS($S$8:$S$239,"x",BH$8:BH$239,"2")</f>
        <v>2</v>
      </c>
      <c r="BI297" s="136">
        <f>COUNTIFS($S$8:$S$239,"x",BI$8:BI$239,"2")</f>
        <v>2</v>
      </c>
      <c r="BJ297" s="53"/>
      <c r="BK297" s="136"/>
      <c r="BL297" s="136"/>
      <c r="BM297" s="229"/>
      <c r="BN297" s="229"/>
      <c r="BO297" s="229"/>
      <c r="BP297" s="229"/>
      <c r="BQ297" s="136"/>
      <c r="BR297" s="136"/>
      <c r="BS297" s="136"/>
      <c r="BT297" s="136"/>
      <c r="BU297" s="136">
        <f>COUNTIFS($S$8:$S$239,"x",BU$8:BU$239,"2")</f>
        <v>1</v>
      </c>
      <c r="BV297" s="47"/>
      <c r="BW297" s="47"/>
      <c r="BX297" s="7"/>
      <c r="BY297" s="7"/>
      <c r="BZ297" s="7"/>
      <c r="CA297" s="7"/>
      <c r="CB297" s="7"/>
      <c r="CC297" s="7"/>
      <c r="CD297" s="7"/>
      <c r="CE297" s="7"/>
      <c r="CF297" s="2"/>
    </row>
    <row r="298" spans="1:84" s="149" customFormat="1" ht="37.5" hidden="1" customHeight="1">
      <c r="A298" s="199"/>
      <c r="B298" s="200"/>
      <c r="C298" s="180" t="s">
        <v>99</v>
      </c>
      <c r="D298" s="31"/>
      <c r="E298" s="32"/>
      <c r="F298" s="31"/>
      <c r="G298" s="182"/>
      <c r="H298" s="183"/>
      <c r="I298" s="7"/>
      <c r="J298" s="7"/>
      <c r="K298" s="182"/>
      <c r="L298" s="7"/>
      <c r="M298" s="7"/>
      <c r="N298" s="73"/>
      <c r="O298" s="7"/>
      <c r="P298" s="73"/>
      <c r="Q298" s="7"/>
      <c r="R298" s="7"/>
      <c r="S298" s="7"/>
      <c r="T298" s="7"/>
      <c r="U298" s="7"/>
      <c r="V298" s="182"/>
      <c r="W298" s="182"/>
      <c r="X298" s="182"/>
      <c r="Y298" s="182"/>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136">
        <f>COUNTIFS($S$8:$S$239,"x",BE$8:BE$239,"1")</f>
        <v>0</v>
      </c>
      <c r="BF298" s="136">
        <f>COUNTIFS($S$8:$S$239,"x",BF$8:BF$239,"1")</f>
        <v>0</v>
      </c>
      <c r="BG298" s="136">
        <f>COUNTIFS($S$8:$S$239,"x",BG$8:BG$239,"1")</f>
        <v>1</v>
      </c>
      <c r="BH298" s="136">
        <f>COUNTIFS($S$8:$S$239,"x",BH$8:BH$239,"1")</f>
        <v>0</v>
      </c>
      <c r="BI298" s="136">
        <f>COUNTIFS($S$8:$S$239,"x",BI$8:BI$239,"1")</f>
        <v>0</v>
      </c>
      <c r="BJ298" s="53"/>
      <c r="BK298" s="136"/>
      <c r="BL298" s="136"/>
      <c r="BM298" s="229"/>
      <c r="BN298" s="229"/>
      <c r="BO298" s="229"/>
      <c r="BP298" s="229"/>
      <c r="BQ298" s="136"/>
      <c r="BR298" s="136"/>
      <c r="BS298" s="136"/>
      <c r="BT298" s="136"/>
      <c r="BU298" s="136">
        <f>COUNTIFS($S$8:$S$239,"x",BU$8:BU$239,"1")</f>
        <v>1</v>
      </c>
      <c r="BV298" s="47"/>
      <c r="BW298" s="47"/>
      <c r="BX298" s="7"/>
      <c r="BY298" s="7"/>
      <c r="BZ298" s="7"/>
      <c r="CA298" s="7"/>
      <c r="CB298" s="7"/>
      <c r="CC298" s="7"/>
      <c r="CD298" s="7"/>
      <c r="CE298" s="7"/>
      <c r="CF298" s="2"/>
    </row>
    <row r="299" spans="1:84" s="149" customFormat="1" ht="37.5" hidden="1" customHeight="1">
      <c r="A299" s="199"/>
      <c r="B299" s="200"/>
      <c r="C299" s="180" t="s">
        <v>100</v>
      </c>
      <c r="D299" s="31"/>
      <c r="E299" s="32"/>
      <c r="F299" s="31"/>
      <c r="G299" s="182"/>
      <c r="H299" s="183"/>
      <c r="I299" s="7"/>
      <c r="J299" s="7"/>
      <c r="K299" s="182"/>
      <c r="L299" s="7"/>
      <c r="M299" s="7"/>
      <c r="N299" s="73"/>
      <c r="O299" s="7"/>
      <c r="P299" s="73"/>
      <c r="Q299" s="7"/>
      <c r="R299" s="7"/>
      <c r="S299" s="7"/>
      <c r="T299" s="7"/>
      <c r="U299" s="7"/>
      <c r="V299" s="182"/>
      <c r="W299" s="182"/>
      <c r="X299" s="182"/>
      <c r="Y299" s="182"/>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136">
        <f>COUNTIFS($S$8:$S$239,"x",BE$8:BE$239,"0")</f>
        <v>0</v>
      </c>
      <c r="BF299" s="136">
        <f>COUNTIFS($S$8:$S$239,"x",BF$8:BF$239,"0")</f>
        <v>0</v>
      </c>
      <c r="BG299" s="136">
        <f>COUNTIFS($S$8:$S$239,"x",BG$8:BG$239,"0")</f>
        <v>0</v>
      </c>
      <c r="BH299" s="136">
        <f>COUNTIFS($S$8:$S$239,"x",BH$8:BH$239,"0")</f>
        <v>0</v>
      </c>
      <c r="BI299" s="136">
        <f>COUNTIFS($S$8:$S$239,"x",BI$8:BI$239,"0")</f>
        <v>0</v>
      </c>
      <c r="BJ299" s="53"/>
      <c r="BK299" s="136"/>
      <c r="BL299" s="136"/>
      <c r="BM299" s="229"/>
      <c r="BN299" s="229"/>
      <c r="BO299" s="229"/>
      <c r="BP299" s="229"/>
      <c r="BQ299" s="136"/>
      <c r="BR299" s="136"/>
      <c r="BS299" s="136"/>
      <c r="BT299" s="136"/>
      <c r="BU299" s="136">
        <f>COUNTIFS($S$8:$S$239,"x",BU$8:BU$239,"0")</f>
        <v>0</v>
      </c>
      <c r="BV299" s="47"/>
      <c r="BW299" s="47"/>
      <c r="BX299" s="7"/>
      <c r="BY299" s="7"/>
      <c r="BZ299" s="7"/>
      <c r="CA299" s="7"/>
      <c r="CB299" s="7"/>
      <c r="CC299" s="7"/>
      <c r="CD299" s="7"/>
      <c r="CE299" s="7"/>
      <c r="CF299" s="2"/>
    </row>
    <row r="300" spans="1:84" s="149" customFormat="1" ht="18.75" hidden="1" customHeight="1">
      <c r="A300" s="199"/>
      <c r="B300" s="200"/>
      <c r="C300" s="262" t="s">
        <v>101</v>
      </c>
      <c r="D300" s="31"/>
      <c r="E300" s="32"/>
      <c r="F300" s="31"/>
      <c r="G300" s="182"/>
      <c r="H300" s="183"/>
      <c r="I300" s="7"/>
      <c r="J300" s="7"/>
      <c r="K300" s="182"/>
      <c r="L300" s="7"/>
      <c r="M300" s="7"/>
      <c r="N300" s="73"/>
      <c r="O300" s="7"/>
      <c r="P300" s="73"/>
      <c r="Q300" s="7"/>
      <c r="R300" s="7"/>
      <c r="S300" s="7"/>
      <c r="T300" s="7"/>
      <c r="U300" s="7"/>
      <c r="V300" s="182"/>
      <c r="W300" s="182"/>
      <c r="X300" s="182"/>
      <c r="Y300" s="182"/>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33">
        <f>(((BE297*2)+(BE298*1)+(BE299*0)))/(BE297+BE298+BE299)</f>
        <v>2</v>
      </c>
      <c r="BF300" s="33">
        <f>(((BF297*2)+(BF298*1)+(BF299*0)))/(BF297+BF298+BF299)</f>
        <v>2</v>
      </c>
      <c r="BG300" s="33">
        <f>(((BG297*2)+(BG298*1)+(BG299*0)))/(BG297+BG298+BG299)</f>
        <v>1.5</v>
      </c>
      <c r="BH300" s="33">
        <f>(((BH297*2)+(BH298*1)+(BH299*0)))/(BH297+BH298+BH299)</f>
        <v>2</v>
      </c>
      <c r="BI300" s="33">
        <f>(((BI297*2)+(BI298*1)+(BI299*0)))/(BI297+BI298+BI299)</f>
        <v>2</v>
      </c>
      <c r="BJ300" s="54"/>
      <c r="BK300" s="33"/>
      <c r="BL300" s="33"/>
      <c r="BM300" s="33"/>
      <c r="BN300" s="33"/>
      <c r="BO300" s="33"/>
      <c r="BP300" s="33"/>
      <c r="BQ300" s="33"/>
      <c r="BR300" s="33"/>
      <c r="BS300" s="33"/>
      <c r="BT300" s="33"/>
      <c r="BU300" s="33">
        <f>(((BU297*2)+(BU298*1)+(BU299*0)))/(BU297+BU298+BU299)</f>
        <v>1.5</v>
      </c>
      <c r="BV300" s="48"/>
      <c r="BW300" s="48"/>
      <c r="BX300" s="255">
        <f>COUNTIF($BE301:$BW301,"Đ")</f>
        <v>4</v>
      </c>
      <c r="BY300" s="256">
        <f>BX300/COUNTA($BE301:$BW301)</f>
        <v>0.66666666666666663</v>
      </c>
      <c r="BZ300" s="255">
        <f>COUNTIF($BE301:$BW301,"CCG")</f>
        <v>2</v>
      </c>
      <c r="CA300" s="256">
        <f>BZ300/COUNTA($BE301:$BW301)</f>
        <v>0.33333333333333331</v>
      </c>
      <c r="CB300" s="255">
        <f>COUNTIF($BE301:$BW301,"CĐ")</f>
        <v>0</v>
      </c>
      <c r="CC300" s="256">
        <f>CB300/COUNTA($BE301:$BW301)</f>
        <v>0</v>
      </c>
      <c r="CD300" s="244">
        <f>(((BX300*2)+(BZ300*1)+(CB300*0)))/(BX300+BZ300+CB300)</f>
        <v>1.6666666666666667</v>
      </c>
      <c r="CE300" s="244" t="str">
        <f>IF(CD300&gt;=1.6,"Đạt mục tiêu",IF(CD300&gt;=1,"Cần cố gắng","Chưa đạt"))</f>
        <v>Đạt mục tiêu</v>
      </c>
      <c r="CF300" s="2"/>
    </row>
    <row r="301" spans="1:84" s="149" customFormat="1" ht="18.75" hidden="1" customHeight="1">
      <c r="A301" s="199"/>
      <c r="B301" s="200"/>
      <c r="C301" s="262"/>
      <c r="D301" s="31"/>
      <c r="E301" s="32"/>
      <c r="F301" s="31"/>
      <c r="G301" s="182"/>
      <c r="H301" s="183"/>
      <c r="I301" s="7"/>
      <c r="J301" s="7"/>
      <c r="K301" s="182"/>
      <c r="L301" s="7"/>
      <c r="M301" s="7"/>
      <c r="N301" s="73"/>
      <c r="O301" s="7"/>
      <c r="P301" s="73"/>
      <c r="Q301" s="7"/>
      <c r="R301" s="7"/>
      <c r="S301" s="7"/>
      <c r="T301" s="7"/>
      <c r="U301" s="7"/>
      <c r="V301" s="182"/>
      <c r="W301" s="182"/>
      <c r="X301" s="182"/>
      <c r="Y301" s="182"/>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33" t="str">
        <f>IF(BE300&lt;1,"CĐ",IF(BE300&lt;1.6,"CCG","Đ"))</f>
        <v>Đ</v>
      </c>
      <c r="BF301" s="33" t="str">
        <f>IF(BF300&lt;1,"CĐ",IF(BF300&lt;1.6,"CCG","Đ"))</f>
        <v>Đ</v>
      </c>
      <c r="BG301" s="33" t="str">
        <f>IF(BG300&lt;1,"CĐ",IF(BG300&lt;1.6,"CCG","Đ"))</f>
        <v>CCG</v>
      </c>
      <c r="BH301" s="33" t="str">
        <f>IF(BH300&lt;1,"CĐ",IF(BH300&lt;1.6,"CCG","Đ"))</f>
        <v>Đ</v>
      </c>
      <c r="BI301" s="33" t="str">
        <f>IF(BI300&lt;1,"CĐ",IF(BI300&lt;1.6,"CCG","Đ"))</f>
        <v>Đ</v>
      </c>
      <c r="BJ301" s="54"/>
      <c r="BK301" s="33"/>
      <c r="BL301" s="33"/>
      <c r="BM301" s="33"/>
      <c r="BN301" s="33"/>
      <c r="BO301" s="33"/>
      <c r="BP301" s="33"/>
      <c r="BQ301" s="33"/>
      <c r="BR301" s="33"/>
      <c r="BS301" s="33"/>
      <c r="BT301" s="33"/>
      <c r="BU301" s="33" t="str">
        <f>IF(BU300&lt;1,"CĐ",IF(BU300&lt;1.6,"CCG","Đ"))</f>
        <v>CCG</v>
      </c>
      <c r="BV301" s="48"/>
      <c r="BW301" s="48"/>
      <c r="BX301" s="255"/>
      <c r="BY301" s="256"/>
      <c r="BZ301" s="255"/>
      <c r="CA301" s="256"/>
      <c r="CB301" s="255"/>
      <c r="CC301" s="256"/>
      <c r="CD301" s="244"/>
      <c r="CE301" s="244"/>
      <c r="CF301" s="2"/>
    </row>
    <row r="302" spans="1:84" s="149" customFormat="1" ht="215.25" hidden="1" customHeight="1">
      <c r="A302" s="201" t="s">
        <v>109</v>
      </c>
      <c r="B302" s="198"/>
      <c r="C302" s="178" t="s">
        <v>98</v>
      </c>
      <c r="D302" s="13"/>
      <c r="E302" s="27"/>
      <c r="F302" s="13"/>
      <c r="G302" s="143"/>
      <c r="H302" s="151"/>
      <c r="I302" s="130"/>
      <c r="J302" s="130"/>
      <c r="K302" s="143"/>
      <c r="L302" s="130"/>
      <c r="M302" s="130"/>
      <c r="N302" s="73"/>
      <c r="O302" s="130"/>
      <c r="P302" s="73"/>
      <c r="Q302" s="130"/>
      <c r="R302" s="130"/>
      <c r="S302" s="130"/>
      <c r="T302" s="130"/>
      <c r="U302" s="130"/>
      <c r="V302" s="143"/>
      <c r="W302" s="143"/>
      <c r="X302" s="143"/>
      <c r="Y302" s="143"/>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BE302" s="137">
        <f>COUNTIFS($T$8:$T$239,"x",BE$8:BE$239,"2")</f>
        <v>0</v>
      </c>
      <c r="BF302" s="137">
        <f>COUNTIFS($T$8:$T$239,"x",BF$8:BF$239,"2")</f>
        <v>0</v>
      </c>
      <c r="BG302" s="137">
        <f>COUNTIFS($T$8:$T$239,"x",BG$8:BG$239,"2")</f>
        <v>0</v>
      </c>
      <c r="BH302" s="137">
        <f>COUNTIFS($T$8:$T$239,"x",BH$8:BH$239,"2")</f>
        <v>0</v>
      </c>
      <c r="BI302" s="137">
        <f>COUNTIFS($T$8:$T$239,"x",BI$8:BI$239,"2")</f>
        <v>0</v>
      </c>
      <c r="BJ302" s="51"/>
      <c r="BK302" s="137"/>
      <c r="BL302" s="137"/>
      <c r="BM302" s="231"/>
      <c r="BN302" s="231"/>
      <c r="BO302" s="231"/>
      <c r="BP302" s="231"/>
      <c r="BQ302" s="137"/>
      <c r="BR302" s="137"/>
      <c r="BS302" s="137"/>
      <c r="BT302" s="137"/>
      <c r="BU302" s="137">
        <f>COUNTIFS($T$8:$T$239,"x",BU$8:BU$239,"2")</f>
        <v>0</v>
      </c>
      <c r="BV302" s="45"/>
      <c r="BW302" s="45"/>
      <c r="BX302" s="130"/>
      <c r="BY302" s="130"/>
      <c r="BZ302" s="130"/>
      <c r="CA302" s="130"/>
      <c r="CB302" s="130"/>
      <c r="CC302" s="130"/>
      <c r="CD302" s="130"/>
      <c r="CE302" s="130"/>
      <c r="CF302" s="2"/>
    </row>
    <row r="303" spans="1:84" s="149" customFormat="1" ht="37.5" hidden="1" customHeight="1">
      <c r="A303" s="201"/>
      <c r="B303" s="198"/>
      <c r="C303" s="178" t="s">
        <v>99</v>
      </c>
      <c r="D303" s="13"/>
      <c r="E303" s="27"/>
      <c r="F303" s="13"/>
      <c r="G303" s="143"/>
      <c r="H303" s="151"/>
      <c r="I303" s="130"/>
      <c r="J303" s="130"/>
      <c r="K303" s="143"/>
      <c r="L303" s="130"/>
      <c r="M303" s="130"/>
      <c r="N303" s="73"/>
      <c r="O303" s="130"/>
      <c r="P303" s="73"/>
      <c r="Q303" s="130"/>
      <c r="R303" s="130"/>
      <c r="S303" s="130"/>
      <c r="T303" s="130"/>
      <c r="U303" s="130"/>
      <c r="V303" s="143"/>
      <c r="W303" s="143"/>
      <c r="X303" s="143"/>
      <c r="Y303" s="143"/>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c r="AZ303" s="130"/>
      <c r="BA303" s="130"/>
      <c r="BB303" s="130"/>
      <c r="BC303" s="130"/>
      <c r="BD303" s="130"/>
      <c r="BE303" s="137">
        <f>COUNTIFS($T$8:$T$239,"x",BE$8:BE$239,"1")</f>
        <v>0</v>
      </c>
      <c r="BF303" s="137">
        <f>COUNTIFS($T$8:$T$239,"x",BF$8:BF$239,"1")</f>
        <v>0</v>
      </c>
      <c r="BG303" s="137">
        <f>COUNTIFS($T$8:$T$239,"x",BG$8:BG$239,"1")</f>
        <v>0</v>
      </c>
      <c r="BH303" s="137">
        <f>COUNTIFS($T$8:$T$239,"x",BH$8:BH$239,"1")</f>
        <v>0</v>
      </c>
      <c r="BI303" s="137">
        <f>COUNTIFS($T$8:$T$239,"x",BI$8:BI$239,"1")</f>
        <v>0</v>
      </c>
      <c r="BJ303" s="51"/>
      <c r="BK303" s="137"/>
      <c r="BL303" s="137"/>
      <c r="BM303" s="231"/>
      <c r="BN303" s="231"/>
      <c r="BO303" s="231"/>
      <c r="BP303" s="231"/>
      <c r="BQ303" s="137"/>
      <c r="BR303" s="137"/>
      <c r="BS303" s="137"/>
      <c r="BT303" s="137"/>
      <c r="BU303" s="137">
        <f>COUNTIFS($T$8:$T$239,"x",BU$8:BU$239,"1")</f>
        <v>0</v>
      </c>
      <c r="BV303" s="45"/>
      <c r="BW303" s="45"/>
      <c r="BX303" s="130"/>
      <c r="BY303" s="130"/>
      <c r="BZ303" s="130"/>
      <c r="CA303" s="130"/>
      <c r="CB303" s="130"/>
      <c r="CC303" s="130"/>
      <c r="CD303" s="130"/>
      <c r="CE303" s="130"/>
      <c r="CF303" s="2"/>
    </row>
    <row r="304" spans="1:84" s="149" customFormat="1" ht="37.5" hidden="1" customHeight="1">
      <c r="A304" s="201"/>
      <c r="B304" s="198"/>
      <c r="C304" s="178" t="s">
        <v>100</v>
      </c>
      <c r="D304" s="13"/>
      <c r="E304" s="27"/>
      <c r="F304" s="13"/>
      <c r="G304" s="143"/>
      <c r="H304" s="151"/>
      <c r="I304" s="130"/>
      <c r="J304" s="130"/>
      <c r="K304" s="143"/>
      <c r="L304" s="130"/>
      <c r="M304" s="130"/>
      <c r="N304" s="73"/>
      <c r="O304" s="130"/>
      <c r="P304" s="73"/>
      <c r="Q304" s="130"/>
      <c r="R304" s="130"/>
      <c r="S304" s="130"/>
      <c r="T304" s="130"/>
      <c r="U304" s="130"/>
      <c r="V304" s="143"/>
      <c r="W304" s="143"/>
      <c r="X304" s="143"/>
      <c r="Y304" s="143"/>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c r="AZ304" s="130"/>
      <c r="BA304" s="130"/>
      <c r="BB304" s="130"/>
      <c r="BC304" s="130"/>
      <c r="BD304" s="130"/>
      <c r="BE304" s="137">
        <f>COUNTIFS($T$8:$T$239,"x",BE$8:BE$239,"0")</f>
        <v>0</v>
      </c>
      <c r="BF304" s="137">
        <f>COUNTIFS($T$8:$T$239,"x",BF$8:BF$239,"0")</f>
        <v>0</v>
      </c>
      <c r="BG304" s="137">
        <f>COUNTIFS($T$8:$T$239,"x",BG$8:BG$239,"0")</f>
        <v>0</v>
      </c>
      <c r="BH304" s="137">
        <f>COUNTIFS($T$8:$T$239,"x",BH$8:BH$239,"0")</f>
        <v>0</v>
      </c>
      <c r="BI304" s="137">
        <f>COUNTIFS($T$8:$T$239,"x",BI$8:BI$239,"0")</f>
        <v>0</v>
      </c>
      <c r="BJ304" s="51"/>
      <c r="BK304" s="137"/>
      <c r="BL304" s="137"/>
      <c r="BM304" s="231"/>
      <c r="BN304" s="231"/>
      <c r="BO304" s="231"/>
      <c r="BP304" s="231"/>
      <c r="BQ304" s="137"/>
      <c r="BR304" s="137"/>
      <c r="BS304" s="137"/>
      <c r="BT304" s="137"/>
      <c r="BU304" s="137">
        <f>COUNTIFS($T$8:$T$239,"x",BU$8:BU$239,"0")</f>
        <v>0</v>
      </c>
      <c r="BV304" s="45"/>
      <c r="BW304" s="45"/>
      <c r="BX304" s="130"/>
      <c r="BY304" s="130"/>
      <c r="BZ304" s="130"/>
      <c r="CA304" s="130"/>
      <c r="CB304" s="130"/>
      <c r="CC304" s="130"/>
      <c r="CD304" s="130"/>
      <c r="CE304" s="130"/>
      <c r="CF304" s="2"/>
    </row>
    <row r="305" spans="1:84" s="149" customFormat="1" ht="18.75" hidden="1" customHeight="1">
      <c r="A305" s="201"/>
      <c r="B305" s="198"/>
      <c r="C305" s="263" t="s">
        <v>101</v>
      </c>
      <c r="D305" s="13"/>
      <c r="E305" s="27"/>
      <c r="F305" s="13"/>
      <c r="G305" s="143"/>
      <c r="H305" s="151"/>
      <c r="I305" s="130"/>
      <c r="J305" s="130"/>
      <c r="K305" s="143"/>
      <c r="L305" s="130"/>
      <c r="M305" s="130"/>
      <c r="N305" s="73"/>
      <c r="O305" s="130"/>
      <c r="P305" s="73"/>
      <c r="Q305" s="130"/>
      <c r="R305" s="130"/>
      <c r="S305" s="130"/>
      <c r="T305" s="130"/>
      <c r="U305" s="130"/>
      <c r="V305" s="143"/>
      <c r="W305" s="143"/>
      <c r="X305" s="143"/>
      <c r="Y305" s="143"/>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30" t="e">
        <f>(((BE302*2)+(BE303*1)+(BE304*0)))/(BE302+BE303+BE304)</f>
        <v>#DIV/0!</v>
      </c>
      <c r="BF305" s="30" t="e">
        <f>(((BF302*2)+(BF303*1)+(BF304*0)))/(BF302+BF303+BF304)</f>
        <v>#DIV/0!</v>
      </c>
      <c r="BG305" s="30" t="e">
        <f>(((BG302*2)+(BG303*1)+(BG304*0)))/(BG302+BG303+BG304)</f>
        <v>#DIV/0!</v>
      </c>
      <c r="BH305" s="30" t="e">
        <f>(((BH302*2)+(BH303*1)+(BH304*0)))/(BH302+BH303+BH304)</f>
        <v>#DIV/0!</v>
      </c>
      <c r="BI305" s="30" t="e">
        <f>(((BI302*2)+(BI303*1)+(BI304*0)))/(BI302+BI303+BI304)</f>
        <v>#DIV/0!</v>
      </c>
      <c r="BJ305" s="52"/>
      <c r="BK305" s="30"/>
      <c r="BL305" s="30"/>
      <c r="BM305" s="30"/>
      <c r="BN305" s="30"/>
      <c r="BO305" s="30"/>
      <c r="BP305" s="30"/>
      <c r="BQ305" s="30"/>
      <c r="BR305" s="30"/>
      <c r="BS305" s="30"/>
      <c r="BT305" s="30"/>
      <c r="BU305" s="30" t="e">
        <f>(((BU302*2)+(BU303*1)+(BU304*0)))/(BU302+BU303+BU304)</f>
        <v>#DIV/0!</v>
      </c>
      <c r="BV305" s="46"/>
      <c r="BW305" s="46"/>
      <c r="BX305" s="260">
        <f>COUNTIF($BE306:$BW306,"Đ")</f>
        <v>0</v>
      </c>
      <c r="BY305" s="250">
        <f>BX305/COUNTA($BE306:$BW306)</f>
        <v>0</v>
      </c>
      <c r="BZ305" s="260">
        <f>COUNTIF($BE306:$BW306,"CCG")</f>
        <v>0</v>
      </c>
      <c r="CA305" s="250">
        <f>BZ305/COUNTA($BE306:$BW306)</f>
        <v>0</v>
      </c>
      <c r="CB305" s="260">
        <f>COUNTIF($BE306:$BW306,"CĐ")</f>
        <v>0</v>
      </c>
      <c r="CC305" s="250">
        <f>CB305/COUNTA($BE306:$BW306)</f>
        <v>0</v>
      </c>
      <c r="CD305" s="251" t="e">
        <f>(((BX305*2)+(BZ305*1)+(CB305*0)))/(BX305+BZ305+CB305)</f>
        <v>#DIV/0!</v>
      </c>
      <c r="CE305" s="251" t="e">
        <f>IF(CD305&gt;=1.6,"Đạt mục tiêu",IF(CD305&gt;=1,"Cần cố gắng","Chưa đạt"))</f>
        <v>#DIV/0!</v>
      </c>
      <c r="CF305" s="2"/>
    </row>
    <row r="306" spans="1:84" s="149" customFormat="1" ht="18.75" hidden="1" customHeight="1">
      <c r="A306" s="201"/>
      <c r="B306" s="198"/>
      <c r="C306" s="263"/>
      <c r="D306" s="13"/>
      <c r="E306" s="27"/>
      <c r="F306" s="13"/>
      <c r="G306" s="143"/>
      <c r="H306" s="151"/>
      <c r="I306" s="130"/>
      <c r="J306" s="130"/>
      <c r="K306" s="143"/>
      <c r="L306" s="130"/>
      <c r="M306" s="130"/>
      <c r="N306" s="73"/>
      <c r="O306" s="130"/>
      <c r="P306" s="73"/>
      <c r="Q306" s="130"/>
      <c r="R306" s="130"/>
      <c r="S306" s="130"/>
      <c r="T306" s="130"/>
      <c r="U306" s="130"/>
      <c r="V306" s="143"/>
      <c r="W306" s="143"/>
      <c r="X306" s="143"/>
      <c r="Y306" s="143"/>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c r="AZ306" s="130"/>
      <c r="BA306" s="130"/>
      <c r="BB306" s="130"/>
      <c r="BC306" s="130"/>
      <c r="BD306" s="130"/>
      <c r="BE306" s="30" t="e">
        <f>IF(BE305&lt;1,"CĐ",IF(BE305&lt;1.6,"CCG","Đ"))</f>
        <v>#DIV/0!</v>
      </c>
      <c r="BF306" s="30" t="e">
        <f>IF(BF305&lt;1,"CĐ",IF(BF305&lt;1.6,"CCG","Đ"))</f>
        <v>#DIV/0!</v>
      </c>
      <c r="BG306" s="30" t="e">
        <f>IF(BG305&lt;1,"CĐ",IF(BG305&lt;1.6,"CCG","Đ"))</f>
        <v>#DIV/0!</v>
      </c>
      <c r="BH306" s="30" t="e">
        <f>IF(BH305&lt;1,"CĐ",IF(BH305&lt;1.6,"CCG","Đ"))</f>
        <v>#DIV/0!</v>
      </c>
      <c r="BI306" s="30" t="e">
        <f>IF(BI305&lt;1,"CĐ",IF(BI305&lt;1.6,"CCG","Đ"))</f>
        <v>#DIV/0!</v>
      </c>
      <c r="BJ306" s="52"/>
      <c r="BK306" s="30"/>
      <c r="BL306" s="30"/>
      <c r="BM306" s="30"/>
      <c r="BN306" s="30"/>
      <c r="BO306" s="30"/>
      <c r="BP306" s="30"/>
      <c r="BQ306" s="30"/>
      <c r="BR306" s="30"/>
      <c r="BS306" s="30"/>
      <c r="BT306" s="30"/>
      <c r="BU306" s="30" t="e">
        <f>IF(BU305&lt;1,"CĐ",IF(BU305&lt;1.6,"CCG","Đ"))</f>
        <v>#DIV/0!</v>
      </c>
      <c r="BV306" s="46"/>
      <c r="BW306" s="46"/>
      <c r="BX306" s="260"/>
      <c r="BY306" s="250"/>
      <c r="BZ306" s="260"/>
      <c r="CA306" s="250"/>
      <c r="CB306" s="260"/>
      <c r="CC306" s="250"/>
      <c r="CD306" s="251"/>
      <c r="CE306" s="251"/>
      <c r="CF306" s="2"/>
    </row>
    <row r="307" spans="1:84" s="149" customFormat="1" ht="204.75" hidden="1" customHeight="1">
      <c r="A307" s="199" t="s">
        <v>110</v>
      </c>
      <c r="B307" s="200"/>
      <c r="C307" s="180" t="s">
        <v>98</v>
      </c>
      <c r="D307" s="31"/>
      <c r="E307" s="32"/>
      <c r="F307" s="31"/>
      <c r="G307" s="182"/>
      <c r="H307" s="183"/>
      <c r="I307" s="7"/>
      <c r="J307" s="7"/>
      <c r="K307" s="182"/>
      <c r="L307" s="7"/>
      <c r="M307" s="7"/>
      <c r="N307" s="73"/>
      <c r="O307" s="7"/>
      <c r="P307" s="73"/>
      <c r="Q307" s="7"/>
      <c r="R307" s="7"/>
      <c r="S307" s="7"/>
      <c r="T307" s="7"/>
      <c r="U307" s="7"/>
      <c r="V307" s="182"/>
      <c r="W307" s="182"/>
      <c r="X307" s="182"/>
      <c r="Y307" s="182"/>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136" t="e">
        <f>COUNTIFS(#REF!,"x",BE$8:BE$239,"2")</f>
        <v>#REF!</v>
      </c>
      <c r="BF307" s="136" t="e">
        <f>COUNTIFS(#REF!,"x",BF$8:BF$239,"2")</f>
        <v>#REF!</v>
      </c>
      <c r="BG307" s="136" t="e">
        <f>COUNTIFS(#REF!,"x",BG$8:BG$239,"2")</f>
        <v>#REF!</v>
      </c>
      <c r="BH307" s="136" t="e">
        <f>COUNTIFS(#REF!,"x",BH$8:BH$239,"2")</f>
        <v>#REF!</v>
      </c>
      <c r="BI307" s="136" t="e">
        <f>COUNTIFS(#REF!,"x",BI$8:BI$239,"2")</f>
        <v>#REF!</v>
      </c>
      <c r="BJ307" s="53"/>
      <c r="BK307" s="136"/>
      <c r="BL307" s="136"/>
      <c r="BM307" s="229"/>
      <c r="BN307" s="229"/>
      <c r="BO307" s="229"/>
      <c r="BP307" s="229"/>
      <c r="BQ307" s="136"/>
      <c r="BR307" s="136"/>
      <c r="BS307" s="136"/>
      <c r="BT307" s="136"/>
      <c r="BU307" s="136" t="e">
        <f>COUNTIFS(#REF!,"x",BU$8:BU$239,"2")</f>
        <v>#REF!</v>
      </c>
      <c r="BV307" s="47"/>
      <c r="BW307" s="47"/>
      <c r="BX307" s="7"/>
      <c r="BY307" s="7"/>
      <c r="BZ307" s="7"/>
      <c r="CA307" s="7"/>
      <c r="CB307" s="7"/>
      <c r="CC307" s="7"/>
      <c r="CD307" s="7"/>
      <c r="CE307" s="7"/>
      <c r="CF307" s="2"/>
    </row>
    <row r="308" spans="1:84" s="149" customFormat="1" ht="37.5" hidden="1" customHeight="1">
      <c r="A308" s="199"/>
      <c r="B308" s="200"/>
      <c r="C308" s="180" t="s">
        <v>99</v>
      </c>
      <c r="D308" s="31"/>
      <c r="E308" s="32"/>
      <c r="F308" s="31"/>
      <c r="G308" s="182"/>
      <c r="H308" s="183"/>
      <c r="I308" s="7"/>
      <c r="J308" s="7"/>
      <c r="K308" s="182"/>
      <c r="L308" s="7"/>
      <c r="M308" s="7"/>
      <c r="N308" s="73"/>
      <c r="O308" s="7"/>
      <c r="P308" s="73"/>
      <c r="Q308" s="7"/>
      <c r="R308" s="7"/>
      <c r="S308" s="7"/>
      <c r="T308" s="7"/>
      <c r="U308" s="7"/>
      <c r="V308" s="182"/>
      <c r="W308" s="182"/>
      <c r="X308" s="182"/>
      <c r="Y308" s="182"/>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136" t="e">
        <f>COUNTIFS(#REF!,"x",BE$8:BE$239,"1")</f>
        <v>#REF!</v>
      </c>
      <c r="BF308" s="136" t="e">
        <f>COUNTIFS(#REF!,"x",BF$8:BF$239,"1")</f>
        <v>#REF!</v>
      </c>
      <c r="BG308" s="136" t="e">
        <f>COUNTIFS(#REF!,"x",BG$8:BG$239,"1")</f>
        <v>#REF!</v>
      </c>
      <c r="BH308" s="136" t="e">
        <f>COUNTIFS(#REF!,"x",BH$8:BH$239,"1")</f>
        <v>#REF!</v>
      </c>
      <c r="BI308" s="136" t="e">
        <f>COUNTIFS(#REF!,"x",BI$8:BI$239,"1")</f>
        <v>#REF!</v>
      </c>
      <c r="BJ308" s="53"/>
      <c r="BK308" s="136"/>
      <c r="BL308" s="136"/>
      <c r="BM308" s="229"/>
      <c r="BN308" s="229"/>
      <c r="BO308" s="229"/>
      <c r="BP308" s="229"/>
      <c r="BQ308" s="136"/>
      <c r="BR308" s="136"/>
      <c r="BS308" s="136"/>
      <c r="BT308" s="136"/>
      <c r="BU308" s="136" t="e">
        <f>COUNTIFS(#REF!,"x",BU$8:BU$239,"1")</f>
        <v>#REF!</v>
      </c>
      <c r="BV308" s="47"/>
      <c r="BW308" s="47"/>
      <c r="BX308" s="7"/>
      <c r="BY308" s="7"/>
      <c r="BZ308" s="7"/>
      <c r="CA308" s="7"/>
      <c r="CB308" s="7"/>
      <c r="CC308" s="7"/>
      <c r="CD308" s="7"/>
      <c r="CE308" s="7"/>
      <c r="CF308" s="2"/>
    </row>
    <row r="309" spans="1:84" s="149" customFormat="1" ht="37.5" hidden="1" customHeight="1">
      <c r="A309" s="199"/>
      <c r="B309" s="200"/>
      <c r="C309" s="180" t="s">
        <v>100</v>
      </c>
      <c r="D309" s="31"/>
      <c r="E309" s="32"/>
      <c r="F309" s="31"/>
      <c r="G309" s="182"/>
      <c r="H309" s="183"/>
      <c r="I309" s="7"/>
      <c r="J309" s="7"/>
      <c r="K309" s="182"/>
      <c r="L309" s="7"/>
      <c r="M309" s="7"/>
      <c r="N309" s="73"/>
      <c r="O309" s="7"/>
      <c r="P309" s="73"/>
      <c r="Q309" s="7"/>
      <c r="R309" s="7"/>
      <c r="S309" s="7"/>
      <c r="T309" s="7"/>
      <c r="U309" s="7"/>
      <c r="V309" s="182"/>
      <c r="W309" s="182"/>
      <c r="X309" s="182"/>
      <c r="Y309" s="182"/>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136" t="e">
        <f>COUNTIFS(#REF!,"x",BE$8:BE$239,"0")</f>
        <v>#REF!</v>
      </c>
      <c r="BF309" s="136" t="e">
        <f>COUNTIFS(#REF!,"x",BF$8:BF$239,"0")</f>
        <v>#REF!</v>
      </c>
      <c r="BG309" s="136" t="e">
        <f>COUNTIFS(#REF!,"x",BG$8:BG$239,"0")</f>
        <v>#REF!</v>
      </c>
      <c r="BH309" s="136" t="e">
        <f>COUNTIFS(#REF!,"x",BH$8:BH$239,"0")</f>
        <v>#REF!</v>
      </c>
      <c r="BI309" s="136" t="e">
        <f>COUNTIFS(#REF!,"x",BI$8:BI$239,"0")</f>
        <v>#REF!</v>
      </c>
      <c r="BJ309" s="53"/>
      <c r="BK309" s="136"/>
      <c r="BL309" s="136"/>
      <c r="BM309" s="229"/>
      <c r="BN309" s="229"/>
      <c r="BO309" s="229"/>
      <c r="BP309" s="229"/>
      <c r="BQ309" s="136"/>
      <c r="BR309" s="136"/>
      <c r="BS309" s="136"/>
      <c r="BT309" s="136"/>
      <c r="BU309" s="136" t="e">
        <f>COUNTIFS(#REF!,"x",BU$8:BU$239,"0")</f>
        <v>#REF!</v>
      </c>
      <c r="BV309" s="47"/>
      <c r="BW309" s="47"/>
      <c r="BX309" s="7"/>
      <c r="BY309" s="7"/>
      <c r="BZ309" s="7"/>
      <c r="CA309" s="7"/>
      <c r="CB309" s="7"/>
      <c r="CC309" s="7"/>
      <c r="CD309" s="7"/>
      <c r="CE309" s="7"/>
      <c r="CF309" s="2"/>
    </row>
    <row r="310" spans="1:84" s="149" customFormat="1" ht="18.75" hidden="1" customHeight="1">
      <c r="A310" s="199"/>
      <c r="B310" s="200"/>
      <c r="C310" s="262" t="s">
        <v>101</v>
      </c>
      <c r="D310" s="31"/>
      <c r="E310" s="32"/>
      <c r="F310" s="31"/>
      <c r="G310" s="182"/>
      <c r="H310" s="183"/>
      <c r="I310" s="7"/>
      <c r="J310" s="7"/>
      <c r="K310" s="182"/>
      <c r="L310" s="7"/>
      <c r="M310" s="7"/>
      <c r="N310" s="73"/>
      <c r="O310" s="7"/>
      <c r="P310" s="73"/>
      <c r="Q310" s="7"/>
      <c r="R310" s="7"/>
      <c r="S310" s="7"/>
      <c r="T310" s="7"/>
      <c r="U310" s="7"/>
      <c r="V310" s="182"/>
      <c r="W310" s="182"/>
      <c r="X310" s="182"/>
      <c r="Y310" s="182"/>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33" t="e">
        <f>(((BE307*2)+(BE308*1)+(BE309*0)))/(BE307+BE308+BE309)</f>
        <v>#REF!</v>
      </c>
      <c r="BF310" s="33" t="e">
        <f>(((BF307*2)+(BF308*1)+(BF309*0)))/(BF307+BF308+BF309)</f>
        <v>#REF!</v>
      </c>
      <c r="BG310" s="33" t="e">
        <f>(((BG307*2)+(BG308*1)+(BG309*0)))/(BG307+BG308+BG309)</f>
        <v>#REF!</v>
      </c>
      <c r="BH310" s="33" t="e">
        <f>(((BH307*2)+(BH308*1)+(BH309*0)))/(BH307+BH308+BH309)</f>
        <v>#REF!</v>
      </c>
      <c r="BI310" s="33" t="e">
        <f>(((BI307*2)+(BI308*1)+(BI309*0)))/(BI307+BI308+BI309)</f>
        <v>#REF!</v>
      </c>
      <c r="BJ310" s="54"/>
      <c r="BK310" s="33"/>
      <c r="BL310" s="33"/>
      <c r="BM310" s="33"/>
      <c r="BN310" s="33"/>
      <c r="BO310" s="33"/>
      <c r="BP310" s="33"/>
      <c r="BQ310" s="33"/>
      <c r="BR310" s="33"/>
      <c r="BS310" s="33"/>
      <c r="BT310" s="33"/>
      <c r="BU310" s="33" t="e">
        <f>(((BU307*2)+(BU308*1)+(BU309*0)))/(BU307+BU308+BU309)</f>
        <v>#REF!</v>
      </c>
      <c r="BV310" s="48"/>
      <c r="BW310" s="48"/>
      <c r="BX310" s="255">
        <f>COUNTIF($BE311:$BW311,"Đ")</f>
        <v>0</v>
      </c>
      <c r="BY310" s="256">
        <f>BX310/COUNTA($BE311:$BW311)</f>
        <v>0</v>
      </c>
      <c r="BZ310" s="255">
        <f>COUNTIF($BE311:$BW311,"CCG")</f>
        <v>0</v>
      </c>
      <c r="CA310" s="256">
        <f>BZ310/COUNTA($BE311:$BW311)</f>
        <v>0</v>
      </c>
      <c r="CB310" s="255">
        <f>COUNTIF($BE311:$BW311,"CĐ")</f>
        <v>0</v>
      </c>
      <c r="CC310" s="256">
        <f>CB310/COUNTA($BE311:$BW311)</f>
        <v>0</v>
      </c>
      <c r="CD310" s="244" t="e">
        <f>(((BX310*2)+(BZ310*1)+(CB310*0)))/(BX310+BZ310+CB310)</f>
        <v>#DIV/0!</v>
      </c>
      <c r="CE310" s="244" t="e">
        <f>IF(CD310&gt;=1.6,"Đạt mục tiêu",IF(CD310&gt;=1,"Cần cố gắng","Chưa đạt"))</f>
        <v>#DIV/0!</v>
      </c>
      <c r="CF310" s="2"/>
    </row>
    <row r="311" spans="1:84" s="149" customFormat="1" ht="18.75" hidden="1" customHeight="1">
      <c r="A311" s="199"/>
      <c r="B311" s="200"/>
      <c r="C311" s="262"/>
      <c r="D311" s="31"/>
      <c r="E311" s="32"/>
      <c r="F311" s="31"/>
      <c r="G311" s="182"/>
      <c r="H311" s="183"/>
      <c r="I311" s="7"/>
      <c r="J311" s="7"/>
      <c r="K311" s="182"/>
      <c r="L311" s="7"/>
      <c r="M311" s="7"/>
      <c r="N311" s="73"/>
      <c r="O311" s="7"/>
      <c r="P311" s="73"/>
      <c r="Q311" s="7"/>
      <c r="R311" s="7"/>
      <c r="S311" s="7"/>
      <c r="T311" s="7"/>
      <c r="U311" s="7"/>
      <c r="V311" s="182"/>
      <c r="W311" s="182"/>
      <c r="X311" s="182"/>
      <c r="Y311" s="182"/>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33" t="e">
        <f>IF(BE310&lt;1,"CĐ",IF(BE310&lt;1.6,"CCG","Đ"))</f>
        <v>#REF!</v>
      </c>
      <c r="BF311" s="33" t="e">
        <f>IF(BF310&lt;1,"CĐ",IF(BF310&lt;1.6,"CCG","Đ"))</f>
        <v>#REF!</v>
      </c>
      <c r="BG311" s="33" t="e">
        <f>IF(BG310&lt;1,"CĐ",IF(BG310&lt;1.6,"CCG","Đ"))</f>
        <v>#REF!</v>
      </c>
      <c r="BH311" s="33" t="e">
        <f>IF(BH310&lt;1,"CĐ",IF(BH310&lt;1.6,"CCG","Đ"))</f>
        <v>#REF!</v>
      </c>
      <c r="BI311" s="33" t="e">
        <f>IF(BI310&lt;1,"CĐ",IF(BI310&lt;1.6,"CCG","Đ"))</f>
        <v>#REF!</v>
      </c>
      <c r="BJ311" s="54"/>
      <c r="BK311" s="33"/>
      <c r="BL311" s="33"/>
      <c r="BM311" s="33"/>
      <c r="BN311" s="33"/>
      <c r="BO311" s="33"/>
      <c r="BP311" s="33"/>
      <c r="BQ311" s="33"/>
      <c r="BR311" s="33"/>
      <c r="BS311" s="33"/>
      <c r="BT311" s="33"/>
      <c r="BU311" s="33" t="e">
        <f>IF(BU310&lt;1,"CĐ",IF(BU310&lt;1.6,"CCG","Đ"))</f>
        <v>#REF!</v>
      </c>
      <c r="BV311" s="48"/>
      <c r="BW311" s="48"/>
      <c r="BX311" s="255"/>
      <c r="BY311" s="256"/>
      <c r="BZ311" s="255"/>
      <c r="CA311" s="256"/>
      <c r="CB311" s="255"/>
      <c r="CC311" s="256"/>
      <c r="CD311" s="244"/>
      <c r="CE311" s="244"/>
      <c r="CF311" s="2"/>
    </row>
    <row r="312" spans="1:84" s="149" customFormat="1" ht="37.5" hidden="1" customHeight="1">
      <c r="A312" s="261" t="s">
        <v>111</v>
      </c>
      <c r="B312" s="257" t="s">
        <v>8</v>
      </c>
      <c r="C312" s="179" t="s">
        <v>98</v>
      </c>
      <c r="D312" s="13"/>
      <c r="E312" s="27"/>
      <c r="F312" s="13"/>
      <c r="G312" s="143"/>
      <c r="H312" s="151"/>
      <c r="I312" s="130"/>
      <c r="J312" s="130"/>
      <c r="K312" s="143"/>
      <c r="L312" s="130"/>
      <c r="M312" s="130"/>
      <c r="N312" s="73"/>
      <c r="O312" s="130"/>
      <c r="P312" s="73"/>
      <c r="Q312" s="130"/>
      <c r="R312" s="130"/>
      <c r="S312" s="130"/>
      <c r="T312" s="130"/>
      <c r="U312" s="130"/>
      <c r="V312" s="143"/>
      <c r="W312" s="143"/>
      <c r="X312" s="143"/>
      <c r="Y312" s="143"/>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c r="AZ312" s="130"/>
      <c r="BA312" s="130"/>
      <c r="BB312" s="130"/>
      <c r="BC312" s="130"/>
      <c r="BD312" s="130"/>
      <c r="BE312" s="34">
        <f t="shared" ref="BE312:BW312" si="132">COUNTIFS($J$8:$J$239,"Thể chất",BE$8:BE$239,"2")</f>
        <v>14</v>
      </c>
      <c r="BF312" s="34">
        <f t="shared" si="132"/>
        <v>11</v>
      </c>
      <c r="BG312" s="34">
        <f t="shared" si="132"/>
        <v>14</v>
      </c>
      <c r="BH312" s="34">
        <f t="shared" si="132"/>
        <v>12</v>
      </c>
      <c r="BI312" s="34">
        <f t="shared" si="132"/>
        <v>12</v>
      </c>
      <c r="BJ312" s="55">
        <f t="shared" si="132"/>
        <v>14</v>
      </c>
      <c r="BK312" s="34">
        <f t="shared" si="132"/>
        <v>10</v>
      </c>
      <c r="BL312" s="34">
        <f t="shared" si="132"/>
        <v>14</v>
      </c>
      <c r="BM312" s="34"/>
      <c r="BN312" s="34"/>
      <c r="BO312" s="34"/>
      <c r="BP312" s="34"/>
      <c r="BQ312" s="34">
        <f t="shared" si="132"/>
        <v>11</v>
      </c>
      <c r="BR312" s="34">
        <f t="shared" si="132"/>
        <v>12</v>
      </c>
      <c r="BS312" s="34">
        <f t="shared" si="132"/>
        <v>9</v>
      </c>
      <c r="BT312" s="34">
        <f t="shared" si="132"/>
        <v>12</v>
      </c>
      <c r="BU312" s="34">
        <f t="shared" si="132"/>
        <v>12</v>
      </c>
      <c r="BV312" s="49">
        <f t="shared" si="132"/>
        <v>6</v>
      </c>
      <c r="BW312" s="49">
        <f t="shared" si="132"/>
        <v>1</v>
      </c>
      <c r="BX312" s="130"/>
      <c r="BY312" s="130"/>
      <c r="BZ312" s="130"/>
      <c r="CA312" s="130"/>
      <c r="CB312" s="130"/>
      <c r="CC312" s="130"/>
      <c r="CD312" s="130"/>
      <c r="CE312" s="130"/>
      <c r="CF312" s="2"/>
    </row>
    <row r="313" spans="1:84" s="149" customFormat="1" ht="37.5" hidden="1" customHeight="1">
      <c r="A313" s="261"/>
      <c r="B313" s="257"/>
      <c r="C313" s="179" t="s">
        <v>99</v>
      </c>
      <c r="D313" s="13"/>
      <c r="E313" s="27"/>
      <c r="F313" s="13"/>
      <c r="G313" s="143"/>
      <c r="H313" s="151"/>
      <c r="I313" s="130"/>
      <c r="J313" s="130"/>
      <c r="K313" s="143"/>
      <c r="L313" s="130"/>
      <c r="M313" s="130"/>
      <c r="N313" s="73"/>
      <c r="O313" s="130"/>
      <c r="P313" s="73"/>
      <c r="Q313" s="130"/>
      <c r="R313" s="130"/>
      <c r="S313" s="130"/>
      <c r="T313" s="130"/>
      <c r="U313" s="130"/>
      <c r="V313" s="143"/>
      <c r="W313" s="143"/>
      <c r="X313" s="143"/>
      <c r="Y313" s="143"/>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30"/>
      <c r="BC313" s="130"/>
      <c r="BD313" s="130"/>
      <c r="BE313" s="34">
        <f t="shared" ref="BE313:BU313" si="133">COUNTIFS($J$8:$J$239,"Thể chất",BE$8:BE$239,"1")</f>
        <v>0</v>
      </c>
      <c r="BF313" s="34">
        <f t="shared" si="133"/>
        <v>3</v>
      </c>
      <c r="BG313" s="34">
        <f t="shared" si="133"/>
        <v>0</v>
      </c>
      <c r="BH313" s="34">
        <f t="shared" si="133"/>
        <v>2</v>
      </c>
      <c r="BI313" s="34">
        <f t="shared" si="133"/>
        <v>2</v>
      </c>
      <c r="BJ313" s="55">
        <f t="shared" si="133"/>
        <v>0</v>
      </c>
      <c r="BK313" s="34">
        <f t="shared" si="133"/>
        <v>4</v>
      </c>
      <c r="BL313" s="34">
        <f t="shared" si="133"/>
        <v>0</v>
      </c>
      <c r="BM313" s="34"/>
      <c r="BN313" s="34"/>
      <c r="BO313" s="34"/>
      <c r="BP313" s="34"/>
      <c r="BQ313" s="34">
        <f t="shared" si="133"/>
        <v>3</v>
      </c>
      <c r="BR313" s="34">
        <f t="shared" si="133"/>
        <v>2</v>
      </c>
      <c r="BS313" s="34">
        <f t="shared" si="133"/>
        <v>5</v>
      </c>
      <c r="BT313" s="34">
        <f t="shared" si="133"/>
        <v>2</v>
      </c>
      <c r="BU313" s="34">
        <f t="shared" si="133"/>
        <v>2</v>
      </c>
      <c r="BV313" s="49"/>
      <c r="BW313" s="49"/>
      <c r="BX313" s="130"/>
      <c r="BY313" s="130"/>
      <c r="BZ313" s="130"/>
      <c r="CA313" s="130"/>
      <c r="CB313" s="130"/>
      <c r="CC313" s="130"/>
      <c r="CD313" s="130"/>
      <c r="CE313" s="130"/>
      <c r="CF313" s="2"/>
    </row>
    <row r="314" spans="1:84" s="149" customFormat="1" ht="37.5" hidden="1" customHeight="1">
      <c r="A314" s="261"/>
      <c r="B314" s="257"/>
      <c r="C314" s="179" t="s">
        <v>100</v>
      </c>
      <c r="D314" s="13"/>
      <c r="E314" s="27"/>
      <c r="F314" s="13"/>
      <c r="G314" s="143"/>
      <c r="H314" s="151"/>
      <c r="I314" s="130"/>
      <c r="J314" s="130"/>
      <c r="K314" s="143"/>
      <c r="L314" s="130"/>
      <c r="M314" s="130"/>
      <c r="N314" s="73"/>
      <c r="O314" s="130"/>
      <c r="P314" s="73"/>
      <c r="Q314" s="130"/>
      <c r="R314" s="130"/>
      <c r="S314" s="130"/>
      <c r="T314" s="130"/>
      <c r="U314" s="130"/>
      <c r="V314" s="143"/>
      <c r="W314" s="143"/>
      <c r="X314" s="143"/>
      <c r="Y314" s="143"/>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0"/>
      <c r="BA314" s="130"/>
      <c r="BB314" s="130"/>
      <c r="BC314" s="130"/>
      <c r="BD314" s="130"/>
      <c r="BE314" s="34">
        <f t="shared" ref="BE314:BU314" si="134">COUNTIFS($J$8:$J$239,"Thể chất",BE$8:BE$239,"0")</f>
        <v>0</v>
      </c>
      <c r="BF314" s="34">
        <f t="shared" si="134"/>
        <v>0</v>
      </c>
      <c r="BG314" s="34">
        <f t="shared" si="134"/>
        <v>0</v>
      </c>
      <c r="BH314" s="34">
        <f t="shared" si="134"/>
        <v>0</v>
      </c>
      <c r="BI314" s="34">
        <f t="shared" si="134"/>
        <v>0</v>
      </c>
      <c r="BJ314" s="55">
        <f t="shared" si="134"/>
        <v>0</v>
      </c>
      <c r="BK314" s="34">
        <f t="shared" si="134"/>
        <v>0</v>
      </c>
      <c r="BL314" s="34">
        <f t="shared" si="134"/>
        <v>0</v>
      </c>
      <c r="BM314" s="34"/>
      <c r="BN314" s="34"/>
      <c r="BO314" s="34"/>
      <c r="BP314" s="34"/>
      <c r="BQ314" s="34">
        <f t="shared" si="134"/>
        <v>0</v>
      </c>
      <c r="BR314" s="34">
        <f t="shared" si="134"/>
        <v>0</v>
      </c>
      <c r="BS314" s="34">
        <f t="shared" si="134"/>
        <v>0</v>
      </c>
      <c r="BT314" s="34">
        <f t="shared" si="134"/>
        <v>0</v>
      </c>
      <c r="BU314" s="34">
        <f t="shared" si="134"/>
        <v>0</v>
      </c>
      <c r="BV314" s="49"/>
      <c r="BW314" s="49"/>
      <c r="BX314" s="130"/>
      <c r="BY314" s="130"/>
      <c r="BZ314" s="130"/>
      <c r="CA314" s="130"/>
      <c r="CB314" s="130"/>
      <c r="CC314" s="130"/>
      <c r="CD314" s="130"/>
      <c r="CE314" s="130"/>
      <c r="CF314" s="2"/>
    </row>
    <row r="315" spans="1:84" s="149" customFormat="1" ht="18.75" hidden="1" customHeight="1">
      <c r="A315" s="261"/>
      <c r="B315" s="257"/>
      <c r="C315" s="258" t="s">
        <v>112</v>
      </c>
      <c r="D315" s="13"/>
      <c r="E315" s="27"/>
      <c r="F315" s="13"/>
      <c r="G315" s="143"/>
      <c r="H315" s="151"/>
      <c r="I315" s="130"/>
      <c r="J315" s="130"/>
      <c r="K315" s="143"/>
      <c r="L315" s="130"/>
      <c r="M315" s="130"/>
      <c r="N315" s="73"/>
      <c r="O315" s="130"/>
      <c r="P315" s="73"/>
      <c r="Q315" s="130"/>
      <c r="R315" s="130"/>
      <c r="S315" s="130"/>
      <c r="T315" s="130"/>
      <c r="U315" s="130"/>
      <c r="V315" s="143"/>
      <c r="W315" s="143"/>
      <c r="X315" s="143"/>
      <c r="Y315" s="143"/>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c r="AZ315" s="130"/>
      <c r="BA315" s="130"/>
      <c r="BB315" s="130"/>
      <c r="BC315" s="130"/>
      <c r="BD315" s="130"/>
      <c r="BE315" s="30">
        <f t="shared" ref="BE315:BU315" si="135">(((BE312*2)+(BE313*1)+(BE314*0)))/(BE312+BE313+BE314)</f>
        <v>2</v>
      </c>
      <c r="BF315" s="30">
        <f t="shared" si="135"/>
        <v>1.7857142857142858</v>
      </c>
      <c r="BG315" s="30">
        <f t="shared" si="135"/>
        <v>2</v>
      </c>
      <c r="BH315" s="30">
        <f t="shared" si="135"/>
        <v>1.8571428571428572</v>
      </c>
      <c r="BI315" s="30">
        <f t="shared" si="135"/>
        <v>1.8571428571428572</v>
      </c>
      <c r="BJ315" s="52">
        <f t="shared" si="135"/>
        <v>2</v>
      </c>
      <c r="BK315" s="30">
        <f t="shared" si="135"/>
        <v>1.7142857142857142</v>
      </c>
      <c r="BL315" s="30">
        <f t="shared" si="135"/>
        <v>2</v>
      </c>
      <c r="BM315" s="30"/>
      <c r="BN315" s="30"/>
      <c r="BO315" s="30"/>
      <c r="BP315" s="30"/>
      <c r="BQ315" s="30">
        <f t="shared" si="135"/>
        <v>1.7857142857142858</v>
      </c>
      <c r="BR315" s="30">
        <f t="shared" si="135"/>
        <v>1.8571428571428572</v>
      </c>
      <c r="BS315" s="30">
        <f t="shared" si="135"/>
        <v>1.6428571428571428</v>
      </c>
      <c r="BT315" s="30">
        <f t="shared" si="135"/>
        <v>1.8571428571428572</v>
      </c>
      <c r="BU315" s="30">
        <f t="shared" si="135"/>
        <v>1.8571428571428572</v>
      </c>
      <c r="BV315" s="46"/>
      <c r="BW315" s="46"/>
      <c r="BX315" s="260">
        <f>COUNTIF($BE316:$BW316,"Đ")</f>
        <v>13</v>
      </c>
      <c r="BY315" s="250">
        <f>BX315/COUNTA($BE316:$BW316)</f>
        <v>1</v>
      </c>
      <c r="BZ315" s="260">
        <f>COUNTIF($BE316:$BW316,"CCG")</f>
        <v>0</v>
      </c>
      <c r="CA315" s="250">
        <f>BZ315/COUNTA($BE316:$BW316)</f>
        <v>0</v>
      </c>
      <c r="CB315" s="260">
        <f>COUNTIF($BE316:$BW316,"CĐ")</f>
        <v>0</v>
      </c>
      <c r="CC315" s="250">
        <f>CB315/COUNTA($BE316:$BW316)</f>
        <v>0</v>
      </c>
      <c r="CD315" s="251">
        <f>(((BX315*2)+(BZ315*1)+(CB315*0)))/(BX315+BZ315+CB315)</f>
        <v>2</v>
      </c>
      <c r="CE315" s="251" t="str">
        <f>IF(CD315&gt;=1.6,"Đạt mục tiêu",IF(CD315&gt;=1,"Cần cố gắng","Chưa đạt"))</f>
        <v>Đạt mục tiêu</v>
      </c>
      <c r="CF315" s="2"/>
    </row>
    <row r="316" spans="1:84" s="149" customFormat="1" ht="18.75" hidden="1" customHeight="1">
      <c r="A316" s="261"/>
      <c r="B316" s="257"/>
      <c r="C316" s="259"/>
      <c r="D316" s="13"/>
      <c r="E316" s="27"/>
      <c r="F316" s="13"/>
      <c r="G316" s="143"/>
      <c r="H316" s="151"/>
      <c r="I316" s="130"/>
      <c r="J316" s="130"/>
      <c r="K316" s="143"/>
      <c r="L316" s="130"/>
      <c r="M316" s="130"/>
      <c r="N316" s="73"/>
      <c r="O316" s="130"/>
      <c r="P316" s="73"/>
      <c r="Q316" s="130"/>
      <c r="R316" s="130"/>
      <c r="S316" s="130"/>
      <c r="T316" s="130"/>
      <c r="U316" s="130"/>
      <c r="V316" s="143"/>
      <c r="W316" s="143"/>
      <c r="X316" s="143"/>
      <c r="Y316" s="143"/>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0"/>
      <c r="BA316" s="130"/>
      <c r="BB316" s="130"/>
      <c r="BC316" s="130"/>
      <c r="BD316" s="130"/>
      <c r="BE316" s="30" t="str">
        <f t="shared" ref="BE316:BU316" si="136">IF(BE315&lt;1,"CĐ",IF(BE315&lt;1.6,"CCG","Đ"))</f>
        <v>Đ</v>
      </c>
      <c r="BF316" s="30" t="str">
        <f t="shared" si="136"/>
        <v>Đ</v>
      </c>
      <c r="BG316" s="30" t="str">
        <f t="shared" si="136"/>
        <v>Đ</v>
      </c>
      <c r="BH316" s="30" t="str">
        <f t="shared" si="136"/>
        <v>Đ</v>
      </c>
      <c r="BI316" s="30" t="str">
        <f t="shared" si="136"/>
        <v>Đ</v>
      </c>
      <c r="BJ316" s="52" t="str">
        <f t="shared" si="136"/>
        <v>Đ</v>
      </c>
      <c r="BK316" s="30" t="str">
        <f t="shared" si="136"/>
        <v>Đ</v>
      </c>
      <c r="BL316" s="30" t="str">
        <f t="shared" si="136"/>
        <v>Đ</v>
      </c>
      <c r="BM316" s="30"/>
      <c r="BN316" s="30"/>
      <c r="BO316" s="30"/>
      <c r="BP316" s="30"/>
      <c r="BQ316" s="30" t="str">
        <f t="shared" si="136"/>
        <v>Đ</v>
      </c>
      <c r="BR316" s="30" t="str">
        <f t="shared" si="136"/>
        <v>Đ</v>
      </c>
      <c r="BS316" s="30" t="str">
        <f t="shared" si="136"/>
        <v>Đ</v>
      </c>
      <c r="BT316" s="30" t="str">
        <f t="shared" si="136"/>
        <v>Đ</v>
      </c>
      <c r="BU316" s="30" t="str">
        <f t="shared" si="136"/>
        <v>Đ</v>
      </c>
      <c r="BV316" s="46"/>
      <c r="BW316" s="46"/>
      <c r="BX316" s="260"/>
      <c r="BY316" s="250"/>
      <c r="BZ316" s="260"/>
      <c r="CA316" s="250"/>
      <c r="CB316" s="260"/>
      <c r="CC316" s="250"/>
      <c r="CD316" s="251"/>
      <c r="CE316" s="251"/>
      <c r="CF316" s="2"/>
    </row>
    <row r="317" spans="1:84" s="149" customFormat="1" ht="37.5" hidden="1" customHeight="1">
      <c r="A317" s="261"/>
      <c r="B317" s="252" t="s">
        <v>20</v>
      </c>
      <c r="C317" s="181" t="s">
        <v>98</v>
      </c>
      <c r="D317" s="31"/>
      <c r="E317" s="32"/>
      <c r="F317" s="31"/>
      <c r="G317" s="182"/>
      <c r="H317" s="183"/>
      <c r="I317" s="7"/>
      <c r="J317" s="7"/>
      <c r="K317" s="182"/>
      <c r="L317" s="7"/>
      <c r="M317" s="7"/>
      <c r="N317" s="73"/>
      <c r="O317" s="7"/>
      <c r="P317" s="73"/>
      <c r="Q317" s="7"/>
      <c r="R317" s="7"/>
      <c r="S317" s="7"/>
      <c r="T317" s="7"/>
      <c r="U317" s="7"/>
      <c r="V317" s="182"/>
      <c r="W317" s="182"/>
      <c r="X317" s="182"/>
      <c r="Y317" s="182"/>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35">
        <f>COUNTIFS($J$8:$J$239,"Nhận thức",BE$8:BE$239,"2")</f>
        <v>11</v>
      </c>
      <c r="BF317" s="35">
        <f>COUNTIFS($J$8:$J$239,"Nhận thức",BF$8:BF$239,"2")</f>
        <v>11</v>
      </c>
      <c r="BG317" s="35">
        <f>COUNTIFS($J$8:$J$239,"Nhận thức",BG$8:BG$239,"2")</f>
        <v>11</v>
      </c>
      <c r="BH317" s="35">
        <f>COUNTIFS($J$8:$J$239,"Nhận thức",BH$8:BH$239,"2")</f>
        <v>11</v>
      </c>
      <c r="BI317" s="35">
        <f>COUNTIFS($J$8:$J$239,"Nhận thức",BI$8:BI$239,"2")</f>
        <v>12</v>
      </c>
      <c r="BJ317" s="56"/>
      <c r="BK317" s="35"/>
      <c r="BL317" s="35"/>
      <c r="BM317" s="35"/>
      <c r="BN317" s="35"/>
      <c r="BO317" s="35"/>
      <c r="BP317" s="35"/>
      <c r="BQ317" s="35"/>
      <c r="BR317" s="35"/>
      <c r="BS317" s="35"/>
      <c r="BT317" s="35"/>
      <c r="BU317" s="35">
        <f>COUNTIFS($J$8:$J$239,"Nhận thức",BU$8:BU$239,"2")</f>
        <v>11</v>
      </c>
      <c r="BV317" s="50"/>
      <c r="BW317" s="50"/>
      <c r="BX317" s="7"/>
      <c r="BY317" s="7"/>
      <c r="BZ317" s="7"/>
      <c r="CA317" s="7"/>
      <c r="CB317" s="7"/>
      <c r="CC317" s="7"/>
      <c r="CD317" s="7"/>
      <c r="CE317" s="7"/>
      <c r="CF317" s="2"/>
    </row>
    <row r="318" spans="1:84" s="149" customFormat="1" ht="37.5" hidden="1" customHeight="1">
      <c r="A318" s="261"/>
      <c r="B318" s="252"/>
      <c r="C318" s="181" t="s">
        <v>99</v>
      </c>
      <c r="D318" s="31"/>
      <c r="E318" s="32"/>
      <c r="F318" s="31"/>
      <c r="G318" s="182"/>
      <c r="H318" s="183"/>
      <c r="I318" s="7"/>
      <c r="J318" s="7"/>
      <c r="K318" s="182"/>
      <c r="L318" s="7"/>
      <c r="M318" s="7"/>
      <c r="N318" s="73"/>
      <c r="O318" s="7"/>
      <c r="P318" s="73"/>
      <c r="Q318" s="7"/>
      <c r="R318" s="7"/>
      <c r="S318" s="7"/>
      <c r="T318" s="7"/>
      <c r="U318" s="7"/>
      <c r="V318" s="182"/>
      <c r="W318" s="182"/>
      <c r="X318" s="182"/>
      <c r="Y318" s="182"/>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35">
        <f>COUNTIFS($J$8:$J$239,"Nhận thức",BE$8:BE$239,"1")</f>
        <v>3</v>
      </c>
      <c r="BF318" s="35">
        <f>COUNTIFS($J$8:$J$239,"Nhận thức",BF$8:BF$239,"1")</f>
        <v>3</v>
      </c>
      <c r="BG318" s="35">
        <f>COUNTIFS($J$8:$J$239,"Nhận thức",BG$8:BG$239,"1")</f>
        <v>3</v>
      </c>
      <c r="BH318" s="35">
        <f>COUNTIFS($J$8:$J$239,"Nhận thức",BH$8:BH$239,"1")</f>
        <v>3</v>
      </c>
      <c r="BI318" s="35">
        <f>COUNTIFS($J$8:$J$239,"Nhận thức",BI$8:BI$239,"1")</f>
        <v>2</v>
      </c>
      <c r="BJ318" s="56"/>
      <c r="BK318" s="35"/>
      <c r="BL318" s="35"/>
      <c r="BM318" s="35"/>
      <c r="BN318" s="35"/>
      <c r="BO318" s="35"/>
      <c r="BP318" s="35"/>
      <c r="BQ318" s="35"/>
      <c r="BR318" s="35"/>
      <c r="BS318" s="35"/>
      <c r="BT318" s="35"/>
      <c r="BU318" s="35">
        <f>COUNTIFS($J$8:$J$239,"Nhận thức",BU$8:BU$239,"1")</f>
        <v>3</v>
      </c>
      <c r="BV318" s="50"/>
      <c r="BW318" s="50"/>
      <c r="BX318" s="7"/>
      <c r="BY318" s="7"/>
      <c r="BZ318" s="7"/>
      <c r="CA318" s="7"/>
      <c r="CB318" s="7"/>
      <c r="CC318" s="7"/>
      <c r="CD318" s="7"/>
      <c r="CE318" s="7"/>
      <c r="CF318" s="2"/>
    </row>
    <row r="319" spans="1:84" s="149" customFormat="1" ht="37.5" hidden="1" customHeight="1">
      <c r="A319" s="261"/>
      <c r="B319" s="252"/>
      <c r="C319" s="181" t="s">
        <v>100</v>
      </c>
      <c r="D319" s="31"/>
      <c r="E319" s="32"/>
      <c r="F319" s="31"/>
      <c r="G319" s="182"/>
      <c r="H319" s="183"/>
      <c r="I319" s="7"/>
      <c r="J319" s="7"/>
      <c r="K319" s="182"/>
      <c r="L319" s="7"/>
      <c r="M319" s="7"/>
      <c r="N319" s="73"/>
      <c r="O319" s="7"/>
      <c r="P319" s="73"/>
      <c r="Q319" s="7"/>
      <c r="R319" s="7"/>
      <c r="S319" s="7"/>
      <c r="T319" s="7"/>
      <c r="U319" s="7"/>
      <c r="V319" s="182"/>
      <c r="W319" s="182"/>
      <c r="X319" s="182"/>
      <c r="Y319" s="182"/>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35">
        <f>COUNTIFS($J$8:$J$239,"Nhận thức",BE$8:BE$239,"0")</f>
        <v>0</v>
      </c>
      <c r="BF319" s="35">
        <f>COUNTIFS($J$8:$J$239,"Nhận thức",BF$8:BF$239,"0")</f>
        <v>0</v>
      </c>
      <c r="BG319" s="35">
        <f>COUNTIFS($J$8:$J$239,"Nhận thức",BG$8:BG$239,"0")</f>
        <v>0</v>
      </c>
      <c r="BH319" s="35">
        <f>COUNTIFS($J$8:$J$239,"Nhận thức",BH$8:BH$239,"0")</f>
        <v>0</v>
      </c>
      <c r="BI319" s="35">
        <f>COUNTIFS($J$8:$J$239,"Nhận thức",BI$8:BI$239,"0")</f>
        <v>0</v>
      </c>
      <c r="BJ319" s="56"/>
      <c r="BK319" s="35"/>
      <c r="BL319" s="35"/>
      <c r="BM319" s="35"/>
      <c r="BN319" s="35"/>
      <c r="BO319" s="35"/>
      <c r="BP319" s="35"/>
      <c r="BQ319" s="35"/>
      <c r="BR319" s="35"/>
      <c r="BS319" s="35"/>
      <c r="BT319" s="35"/>
      <c r="BU319" s="35">
        <f>COUNTIFS($J$8:$J$239,"Nhận thức",BU$8:BU$239,"0")</f>
        <v>0</v>
      </c>
      <c r="BV319" s="50"/>
      <c r="BW319" s="50"/>
      <c r="BX319" s="7"/>
      <c r="BY319" s="7"/>
      <c r="BZ319" s="7"/>
      <c r="CA319" s="7"/>
      <c r="CB319" s="7"/>
      <c r="CC319" s="7"/>
      <c r="CD319" s="7"/>
      <c r="CE319" s="7"/>
      <c r="CF319" s="2"/>
    </row>
    <row r="320" spans="1:84" s="149" customFormat="1" ht="18.75" hidden="1" customHeight="1">
      <c r="A320" s="261"/>
      <c r="B320" s="252"/>
      <c r="C320" s="253" t="s">
        <v>113</v>
      </c>
      <c r="D320" s="31"/>
      <c r="E320" s="32"/>
      <c r="F320" s="31"/>
      <c r="G320" s="182"/>
      <c r="H320" s="183"/>
      <c r="I320" s="7"/>
      <c r="J320" s="7"/>
      <c r="K320" s="182"/>
      <c r="L320" s="7"/>
      <c r="M320" s="7"/>
      <c r="N320" s="73"/>
      <c r="O320" s="7"/>
      <c r="P320" s="73"/>
      <c r="Q320" s="7"/>
      <c r="R320" s="7"/>
      <c r="S320" s="7"/>
      <c r="T320" s="7"/>
      <c r="U320" s="7"/>
      <c r="V320" s="182"/>
      <c r="W320" s="182"/>
      <c r="X320" s="182"/>
      <c r="Y320" s="182"/>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33">
        <f>(((BE317*2)+(BE318*1)+(BE319*0)))/(BE317+BE318+BE319)</f>
        <v>1.7857142857142858</v>
      </c>
      <c r="BF320" s="33">
        <f>(((BF317*2)+(BF318*1)+(BF319*0)))/(BF317+BF318+BF319)</f>
        <v>1.7857142857142858</v>
      </c>
      <c r="BG320" s="33">
        <f>(((BG317*2)+(BG318*1)+(BG319*0)))/(BG317+BG318+BG319)</f>
        <v>1.7857142857142858</v>
      </c>
      <c r="BH320" s="33">
        <f>(((BH317*2)+(BH318*1)+(BH319*0)))/(BH317+BH318+BH319)</f>
        <v>1.7857142857142858</v>
      </c>
      <c r="BI320" s="33">
        <f>(((BI317*2)+(BI318*1)+(BI319*0)))/(BI317+BI318+BI319)</f>
        <v>1.8571428571428572</v>
      </c>
      <c r="BJ320" s="54"/>
      <c r="BK320" s="33"/>
      <c r="BL320" s="33"/>
      <c r="BM320" s="33"/>
      <c r="BN320" s="33"/>
      <c r="BO320" s="33"/>
      <c r="BP320" s="33"/>
      <c r="BQ320" s="33"/>
      <c r="BR320" s="33"/>
      <c r="BS320" s="33"/>
      <c r="BT320" s="33"/>
      <c r="BU320" s="33">
        <f>(((BU317*2)+(BU318*1)+(BU319*0)))/(BU317+BU318+BU319)</f>
        <v>1.7857142857142858</v>
      </c>
      <c r="BV320" s="48"/>
      <c r="BW320" s="48"/>
      <c r="BX320" s="255">
        <f>COUNTIF($BE321:$BW321,"Đ")</f>
        <v>6</v>
      </c>
      <c r="BY320" s="256">
        <f>BX320/COUNTA($BE321:$BW321)</f>
        <v>1</v>
      </c>
      <c r="BZ320" s="255">
        <f>COUNTIF($BE321:$BW321,"CCG")</f>
        <v>0</v>
      </c>
      <c r="CA320" s="256">
        <f>BZ320/COUNTA($BE321:$BW321)</f>
        <v>0</v>
      </c>
      <c r="CB320" s="255">
        <f>COUNTIF($BE321:$BW321,"CĐ")</f>
        <v>0</v>
      </c>
      <c r="CC320" s="256">
        <f>CB320/COUNTA($BE321:$BW321)</f>
        <v>0</v>
      </c>
      <c r="CD320" s="244">
        <f>(((BX320*2)+(BZ320*1)+(CB320*0)))/(BX320+BZ320+CB320)</f>
        <v>2</v>
      </c>
      <c r="CE320" s="244" t="str">
        <f>IF(CD320&gt;=1.6,"Đạt mục tiêu",IF(CD320&gt;=1,"Cần cố gắng","Chưa đạt"))</f>
        <v>Đạt mục tiêu</v>
      </c>
      <c r="CF320" s="2"/>
    </row>
    <row r="321" spans="1:84" s="149" customFormat="1" ht="18.75" hidden="1" customHeight="1">
      <c r="A321" s="261"/>
      <c r="B321" s="252"/>
      <c r="C321" s="254"/>
      <c r="D321" s="31"/>
      <c r="E321" s="32"/>
      <c r="F321" s="31"/>
      <c r="G321" s="182"/>
      <c r="H321" s="183"/>
      <c r="I321" s="7"/>
      <c r="J321" s="7"/>
      <c r="K321" s="182"/>
      <c r="L321" s="7"/>
      <c r="M321" s="7"/>
      <c r="N321" s="73"/>
      <c r="O321" s="7"/>
      <c r="P321" s="73"/>
      <c r="Q321" s="7"/>
      <c r="R321" s="7"/>
      <c r="S321" s="7"/>
      <c r="T321" s="7"/>
      <c r="U321" s="7"/>
      <c r="V321" s="182"/>
      <c r="W321" s="182"/>
      <c r="X321" s="182"/>
      <c r="Y321" s="182"/>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33" t="str">
        <f>IF(BE320&lt;1,"CĐ",IF(BE320&lt;1.6,"CCG","Đ"))</f>
        <v>Đ</v>
      </c>
      <c r="BF321" s="33" t="str">
        <f>IF(BF320&lt;1,"CĐ",IF(BF320&lt;1.6,"CCG","Đ"))</f>
        <v>Đ</v>
      </c>
      <c r="BG321" s="33" t="str">
        <f>IF(BG320&lt;1,"CĐ",IF(BG320&lt;1.6,"CCG","Đ"))</f>
        <v>Đ</v>
      </c>
      <c r="BH321" s="33" t="str">
        <f>IF(BH320&lt;1,"CĐ",IF(BH320&lt;1.6,"CCG","Đ"))</f>
        <v>Đ</v>
      </c>
      <c r="BI321" s="33" t="str">
        <f>IF(BI320&lt;1,"CĐ",IF(BI320&lt;1.6,"CCG","Đ"))</f>
        <v>Đ</v>
      </c>
      <c r="BJ321" s="54"/>
      <c r="BK321" s="33"/>
      <c r="BL321" s="33"/>
      <c r="BM321" s="33"/>
      <c r="BN321" s="33"/>
      <c r="BO321" s="33"/>
      <c r="BP321" s="33"/>
      <c r="BQ321" s="33"/>
      <c r="BR321" s="33"/>
      <c r="BS321" s="33"/>
      <c r="BT321" s="33"/>
      <c r="BU321" s="33" t="str">
        <f>IF(BU320&lt;1,"CĐ",IF(BU320&lt;1.6,"CCG","Đ"))</f>
        <v>Đ</v>
      </c>
      <c r="BV321" s="48"/>
      <c r="BW321" s="48"/>
      <c r="BX321" s="255"/>
      <c r="BY321" s="256"/>
      <c r="BZ321" s="255"/>
      <c r="CA321" s="256"/>
      <c r="CB321" s="255"/>
      <c r="CC321" s="256"/>
      <c r="CD321" s="244"/>
      <c r="CE321" s="244"/>
      <c r="CF321" s="2"/>
    </row>
    <row r="322" spans="1:84" s="149" customFormat="1" ht="37.5" hidden="1" customHeight="1">
      <c r="A322" s="261"/>
      <c r="B322" s="257" t="s">
        <v>22</v>
      </c>
      <c r="C322" s="179" t="s">
        <v>98</v>
      </c>
      <c r="D322" s="13"/>
      <c r="E322" s="27"/>
      <c r="F322" s="13"/>
      <c r="G322" s="143"/>
      <c r="H322" s="151"/>
      <c r="I322" s="130"/>
      <c r="J322" s="130"/>
      <c r="K322" s="143"/>
      <c r="L322" s="130"/>
      <c r="M322" s="130"/>
      <c r="N322" s="73"/>
      <c r="O322" s="130"/>
      <c r="P322" s="73"/>
      <c r="Q322" s="130"/>
      <c r="R322" s="130"/>
      <c r="S322" s="130"/>
      <c r="T322" s="130"/>
      <c r="U322" s="130"/>
      <c r="V322" s="143"/>
      <c r="W322" s="143"/>
      <c r="X322" s="143"/>
      <c r="Y322" s="143"/>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0"/>
      <c r="BA322" s="130"/>
      <c r="BB322" s="130"/>
      <c r="BC322" s="130"/>
      <c r="BD322" s="130"/>
      <c r="BE322" s="34">
        <f>COUNTIFS($J$8:$J$239,"Ngôn ngữ",BE$8:BE$239,"2")</f>
        <v>7</v>
      </c>
      <c r="BF322" s="34">
        <f>COUNTIFS($J$8:$J$239,"Ngôn ngữ",BF$8:BF$239,"2")</f>
        <v>6</v>
      </c>
      <c r="BG322" s="34">
        <f>COUNTIFS($J$8:$J$239,"Ngôn ngữ",BG$8:BG$239,"2")</f>
        <v>6</v>
      </c>
      <c r="BH322" s="34">
        <f>COUNTIFS($J$8:$J$239,"Ngôn ngữ",BH$8:BH$239,"2")</f>
        <v>6</v>
      </c>
      <c r="BI322" s="34">
        <f>COUNTIFS($J$8:$J$239,"Ngôn ngữ",BI$8:BI$239,"2")</f>
        <v>7</v>
      </c>
      <c r="BJ322" s="55"/>
      <c r="BK322" s="34"/>
      <c r="BL322" s="34"/>
      <c r="BM322" s="34"/>
      <c r="BN322" s="34"/>
      <c r="BO322" s="34"/>
      <c r="BP322" s="34"/>
      <c r="BQ322" s="34"/>
      <c r="BR322" s="34"/>
      <c r="BS322" s="34"/>
      <c r="BT322" s="34"/>
      <c r="BU322" s="34">
        <f>COUNTIFS($J$8:$J$239,"Ngôn ngữ",BU$8:BU$239,"2")</f>
        <v>6</v>
      </c>
      <c r="BV322" s="49"/>
      <c r="BW322" s="49"/>
      <c r="BX322" s="130"/>
      <c r="BY322" s="130"/>
      <c r="BZ322" s="130"/>
      <c r="CA322" s="130"/>
      <c r="CB322" s="130"/>
      <c r="CC322" s="130"/>
      <c r="CD322" s="130"/>
      <c r="CE322" s="130"/>
      <c r="CF322" s="2"/>
    </row>
    <row r="323" spans="1:84" s="149" customFormat="1" ht="37.5" hidden="1" customHeight="1">
      <c r="A323" s="261"/>
      <c r="B323" s="257"/>
      <c r="C323" s="179" t="s">
        <v>99</v>
      </c>
      <c r="D323" s="13"/>
      <c r="E323" s="27"/>
      <c r="F323" s="13"/>
      <c r="G323" s="143"/>
      <c r="H323" s="151"/>
      <c r="I323" s="130"/>
      <c r="J323" s="130"/>
      <c r="K323" s="143"/>
      <c r="L323" s="130"/>
      <c r="M323" s="130"/>
      <c r="N323" s="73"/>
      <c r="O323" s="130"/>
      <c r="P323" s="73"/>
      <c r="Q323" s="130"/>
      <c r="R323" s="130"/>
      <c r="S323" s="130"/>
      <c r="T323" s="130"/>
      <c r="U323" s="130"/>
      <c r="V323" s="143"/>
      <c r="W323" s="143"/>
      <c r="X323" s="143"/>
      <c r="Y323" s="143"/>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0"/>
      <c r="BA323" s="130"/>
      <c r="BB323" s="130"/>
      <c r="BC323" s="130"/>
      <c r="BD323" s="130"/>
      <c r="BE323" s="34">
        <f>COUNTIFS($J$8:$J$239,"Ngôn ngữ",BE$8:BE$239,"1")</f>
        <v>0</v>
      </c>
      <c r="BF323" s="34">
        <f>COUNTIFS($J$8:$J$239,"Ngôn ngữ",BF$8:BF$239,"1")</f>
        <v>1</v>
      </c>
      <c r="BG323" s="34">
        <f>COUNTIFS($J$8:$J$239,"Ngôn ngữ",BG$8:BG$239,"1")</f>
        <v>1</v>
      </c>
      <c r="BH323" s="34">
        <f>COUNTIFS($J$8:$J$239,"Ngôn ngữ",BH$8:BH$239,"1")</f>
        <v>1</v>
      </c>
      <c r="BI323" s="34">
        <f>COUNTIFS($J$8:$J$239,"Ngôn ngữ",BI$8:BI$239,"1")</f>
        <v>0</v>
      </c>
      <c r="BJ323" s="55"/>
      <c r="BK323" s="34"/>
      <c r="BL323" s="34"/>
      <c r="BM323" s="34"/>
      <c r="BN323" s="34"/>
      <c r="BO323" s="34"/>
      <c r="BP323" s="34"/>
      <c r="BQ323" s="34"/>
      <c r="BR323" s="34"/>
      <c r="BS323" s="34"/>
      <c r="BT323" s="34"/>
      <c r="BU323" s="34">
        <f>COUNTIFS($J$8:$J$239,"Ngôn ngữ",BU$8:BU$239,"1")</f>
        <v>1</v>
      </c>
      <c r="BV323" s="49"/>
      <c r="BW323" s="49"/>
      <c r="BX323" s="130"/>
      <c r="BY323" s="130"/>
      <c r="BZ323" s="130"/>
      <c r="CA323" s="130"/>
      <c r="CB323" s="130"/>
      <c r="CC323" s="130"/>
      <c r="CD323" s="130"/>
      <c r="CE323" s="130"/>
      <c r="CF323" s="2"/>
    </row>
    <row r="324" spans="1:84" s="149" customFormat="1" ht="37.5" hidden="1" customHeight="1">
      <c r="A324" s="261"/>
      <c r="B324" s="257"/>
      <c r="C324" s="179" t="s">
        <v>100</v>
      </c>
      <c r="D324" s="13"/>
      <c r="E324" s="27"/>
      <c r="F324" s="13"/>
      <c r="G324" s="143"/>
      <c r="H324" s="151"/>
      <c r="I324" s="130"/>
      <c r="J324" s="130"/>
      <c r="K324" s="143"/>
      <c r="L324" s="130"/>
      <c r="M324" s="130"/>
      <c r="N324" s="73"/>
      <c r="O324" s="130"/>
      <c r="P324" s="73"/>
      <c r="Q324" s="130"/>
      <c r="R324" s="130"/>
      <c r="S324" s="130"/>
      <c r="T324" s="130"/>
      <c r="U324" s="130"/>
      <c r="V324" s="143"/>
      <c r="W324" s="143"/>
      <c r="X324" s="143"/>
      <c r="Y324" s="143"/>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0"/>
      <c r="BA324" s="130"/>
      <c r="BB324" s="130"/>
      <c r="BC324" s="130"/>
      <c r="BD324" s="130"/>
      <c r="BE324" s="34">
        <f>COUNTIFS($J$8:$J$239,"Ngôn ngữ",BE$8:BE$239,"0")</f>
        <v>0</v>
      </c>
      <c r="BF324" s="34">
        <f>COUNTIFS($J$8:$J$239,"Ngôn ngữ",BF$8:BF$239,"0")</f>
        <v>0</v>
      </c>
      <c r="BG324" s="34">
        <f>COUNTIFS($J$8:$J$239,"Ngôn ngữ",BG$8:BG$239,"0")</f>
        <v>0</v>
      </c>
      <c r="BH324" s="34">
        <f>COUNTIFS($J$8:$J$239,"Ngôn ngữ",BH$8:BH$239,"0")</f>
        <v>0</v>
      </c>
      <c r="BI324" s="34">
        <f>COUNTIFS($J$8:$J$239,"Ngôn ngữ",BI$8:BI$239,"0")</f>
        <v>0</v>
      </c>
      <c r="BJ324" s="55"/>
      <c r="BK324" s="34"/>
      <c r="BL324" s="34"/>
      <c r="BM324" s="34"/>
      <c r="BN324" s="34"/>
      <c r="BO324" s="34"/>
      <c r="BP324" s="34"/>
      <c r="BQ324" s="34"/>
      <c r="BR324" s="34"/>
      <c r="BS324" s="34"/>
      <c r="BT324" s="34"/>
      <c r="BU324" s="34">
        <f>COUNTIFS($J$8:$J$239,"Ngôn ngữ",BU$8:BU$239,"0")</f>
        <v>0</v>
      </c>
      <c r="BV324" s="49"/>
      <c r="BW324" s="49"/>
      <c r="BX324" s="130"/>
      <c r="BY324" s="130"/>
      <c r="BZ324" s="130"/>
      <c r="CA324" s="130"/>
      <c r="CB324" s="130"/>
      <c r="CC324" s="130"/>
      <c r="CD324" s="130"/>
      <c r="CE324" s="130"/>
      <c r="CF324" s="2"/>
    </row>
    <row r="325" spans="1:84" s="149" customFormat="1" ht="18.75" hidden="1" customHeight="1">
      <c r="A325" s="261"/>
      <c r="B325" s="257"/>
      <c r="C325" s="258" t="s">
        <v>114</v>
      </c>
      <c r="D325" s="13"/>
      <c r="E325" s="27"/>
      <c r="F325" s="13"/>
      <c r="G325" s="143"/>
      <c r="H325" s="151"/>
      <c r="I325" s="130"/>
      <c r="J325" s="130"/>
      <c r="K325" s="143"/>
      <c r="L325" s="130"/>
      <c r="M325" s="130"/>
      <c r="N325" s="73"/>
      <c r="O325" s="130"/>
      <c r="P325" s="73"/>
      <c r="Q325" s="130"/>
      <c r="R325" s="130"/>
      <c r="S325" s="130"/>
      <c r="T325" s="130"/>
      <c r="U325" s="130"/>
      <c r="V325" s="143"/>
      <c r="W325" s="143"/>
      <c r="X325" s="143"/>
      <c r="Y325" s="143"/>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c r="AZ325" s="130"/>
      <c r="BA325" s="130"/>
      <c r="BB325" s="130"/>
      <c r="BC325" s="130"/>
      <c r="BD325" s="130"/>
      <c r="BE325" s="30">
        <f>(((BE322*2)+(BE323*1)+(BE324*0)))/(BE322+BE323+BE324)</f>
        <v>2</v>
      </c>
      <c r="BF325" s="30">
        <f>(((BF322*2)+(BF323*1)+(BF324*0)))/(BF322+BF323+BF324)</f>
        <v>1.8571428571428572</v>
      </c>
      <c r="BG325" s="30">
        <f>(((BG322*2)+(BG323*1)+(BG324*0)))/(BG322+BG323+BG324)</f>
        <v>1.8571428571428572</v>
      </c>
      <c r="BH325" s="30">
        <f>(((BH322*2)+(BH323*1)+(BH324*0)))/(BH322+BH323+BH324)</f>
        <v>1.8571428571428572</v>
      </c>
      <c r="BI325" s="30">
        <f>(((BI322*2)+(BI323*1)+(BI324*0)))/(BI322+BI323+BI324)</f>
        <v>2</v>
      </c>
      <c r="BJ325" s="52"/>
      <c r="BK325" s="30"/>
      <c r="BL325" s="30"/>
      <c r="BM325" s="30"/>
      <c r="BN325" s="30"/>
      <c r="BO325" s="30"/>
      <c r="BP325" s="30"/>
      <c r="BQ325" s="30"/>
      <c r="BR325" s="30"/>
      <c r="BS325" s="30"/>
      <c r="BT325" s="30"/>
      <c r="BU325" s="30">
        <f>(((BU322*2)+(BU323*1)+(BU324*0)))/(BU322+BU323+BU324)</f>
        <v>1.8571428571428572</v>
      </c>
      <c r="BV325" s="46"/>
      <c r="BW325" s="46"/>
      <c r="BX325" s="260">
        <f>COUNTIF($BE326:$BW326,"Đ")</f>
        <v>6</v>
      </c>
      <c r="BY325" s="250">
        <f>BX325/COUNTA($BE326:$BW326)</f>
        <v>1</v>
      </c>
      <c r="BZ325" s="260">
        <f>COUNTIF($BE326:$BW326,"CCG")</f>
        <v>0</v>
      </c>
      <c r="CA325" s="250">
        <f>BZ325/COUNTA($BE326:$BW326)</f>
        <v>0</v>
      </c>
      <c r="CB325" s="260">
        <f>COUNTIF($BE326:$BW326,"CĐ")</f>
        <v>0</v>
      </c>
      <c r="CC325" s="250">
        <f>CB325/COUNTA($BE326:$BW326)</f>
        <v>0</v>
      </c>
      <c r="CD325" s="251">
        <f>(((BX325*2)+(BZ325*1)+(CB325*0)))/(BX325+BZ325+CB325)</f>
        <v>2</v>
      </c>
      <c r="CE325" s="251" t="str">
        <f>IF(CD325&gt;=1.6,"Đạt mục tiêu",IF(CD325&gt;=1,"Cần cố gắng","Chưa đạt"))</f>
        <v>Đạt mục tiêu</v>
      </c>
      <c r="CF325" s="2"/>
    </row>
    <row r="326" spans="1:84" s="149" customFormat="1" ht="18.75" hidden="1" customHeight="1">
      <c r="A326" s="261"/>
      <c r="B326" s="257"/>
      <c r="C326" s="259"/>
      <c r="D326" s="13"/>
      <c r="E326" s="27"/>
      <c r="F326" s="13"/>
      <c r="G326" s="143"/>
      <c r="H326" s="151"/>
      <c r="I326" s="130"/>
      <c r="J326" s="130"/>
      <c r="K326" s="143"/>
      <c r="L326" s="130"/>
      <c r="M326" s="130"/>
      <c r="N326" s="73"/>
      <c r="O326" s="130"/>
      <c r="P326" s="73"/>
      <c r="Q326" s="130"/>
      <c r="R326" s="130"/>
      <c r="S326" s="130"/>
      <c r="T326" s="130"/>
      <c r="U326" s="130"/>
      <c r="V326" s="143"/>
      <c r="W326" s="143"/>
      <c r="X326" s="143"/>
      <c r="Y326" s="143"/>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c r="AZ326" s="130"/>
      <c r="BA326" s="130"/>
      <c r="BB326" s="130"/>
      <c r="BC326" s="130"/>
      <c r="BD326" s="130"/>
      <c r="BE326" s="30" t="str">
        <f>IF(BE325&lt;1,"CĐ",IF(BE325&lt;1.6,"CCG","Đ"))</f>
        <v>Đ</v>
      </c>
      <c r="BF326" s="30" t="str">
        <f>IF(BF325&lt;1,"CĐ",IF(BF325&lt;1.6,"CCG","Đ"))</f>
        <v>Đ</v>
      </c>
      <c r="BG326" s="30" t="str">
        <f>IF(BG325&lt;1,"CĐ",IF(BG325&lt;1.6,"CCG","Đ"))</f>
        <v>Đ</v>
      </c>
      <c r="BH326" s="30" t="str">
        <f>IF(BH325&lt;1,"CĐ",IF(BH325&lt;1.6,"CCG","Đ"))</f>
        <v>Đ</v>
      </c>
      <c r="BI326" s="30" t="str">
        <f>IF(BI325&lt;1,"CĐ",IF(BI325&lt;1.6,"CCG","Đ"))</f>
        <v>Đ</v>
      </c>
      <c r="BJ326" s="52"/>
      <c r="BK326" s="30"/>
      <c r="BL326" s="30"/>
      <c r="BM326" s="30"/>
      <c r="BN326" s="30"/>
      <c r="BO326" s="30"/>
      <c r="BP326" s="30"/>
      <c r="BQ326" s="30"/>
      <c r="BR326" s="30"/>
      <c r="BS326" s="30"/>
      <c r="BT326" s="30"/>
      <c r="BU326" s="30" t="str">
        <f>IF(BU325&lt;1,"CĐ",IF(BU325&lt;1.6,"CCG","Đ"))</f>
        <v>Đ</v>
      </c>
      <c r="BV326" s="46"/>
      <c r="BW326" s="46"/>
      <c r="BX326" s="260"/>
      <c r="BY326" s="250"/>
      <c r="BZ326" s="260"/>
      <c r="CA326" s="250"/>
      <c r="CB326" s="260"/>
      <c r="CC326" s="250"/>
      <c r="CD326" s="251"/>
      <c r="CE326" s="251"/>
      <c r="CF326" s="2"/>
    </row>
    <row r="327" spans="1:84" s="149" customFormat="1" ht="37.5" hidden="1" customHeight="1">
      <c r="A327" s="261"/>
      <c r="B327" s="252" t="s">
        <v>85</v>
      </c>
      <c r="C327" s="181" t="s">
        <v>98</v>
      </c>
      <c r="D327" s="31"/>
      <c r="E327" s="32"/>
      <c r="F327" s="31"/>
      <c r="G327" s="182"/>
      <c r="H327" s="183"/>
      <c r="I327" s="7"/>
      <c r="J327" s="7"/>
      <c r="K327" s="182"/>
      <c r="L327" s="7"/>
      <c r="M327" s="7"/>
      <c r="N327" s="73"/>
      <c r="O327" s="7"/>
      <c r="P327" s="73"/>
      <c r="Q327" s="7"/>
      <c r="R327" s="7"/>
      <c r="S327" s="7"/>
      <c r="T327" s="7"/>
      <c r="U327" s="7"/>
      <c r="V327" s="182"/>
      <c r="W327" s="182"/>
      <c r="X327" s="182"/>
      <c r="Y327" s="182"/>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35">
        <f>COUNTIFS($J$8:$J$239,"TCKNXH",BE$8:BE$239,"2")</f>
        <v>0</v>
      </c>
      <c r="BF327" s="35">
        <f>COUNTIFS($J$8:$J$239,"TCKNXH",BF$8:BF$239,"2")</f>
        <v>0</v>
      </c>
      <c r="BG327" s="35">
        <f>COUNTIFS($J$8:$J$239,"TCKNXH",BG$8:BG$239,"2")</f>
        <v>0</v>
      </c>
      <c r="BH327" s="35">
        <f>COUNTIFS($J$8:$J$239,"TCKNXH",BH$8:BH$239,"2")</f>
        <v>0</v>
      </c>
      <c r="BI327" s="35">
        <f>COUNTIFS($J$8:$J$239,"TCKNXH",BI$8:BI$239,"2")</f>
        <v>0</v>
      </c>
      <c r="BJ327" s="56"/>
      <c r="BK327" s="35"/>
      <c r="BL327" s="35"/>
      <c r="BM327" s="35"/>
      <c r="BN327" s="35"/>
      <c r="BO327" s="35"/>
      <c r="BP327" s="35"/>
      <c r="BQ327" s="35"/>
      <c r="BR327" s="35"/>
      <c r="BS327" s="35"/>
      <c r="BT327" s="35"/>
      <c r="BU327" s="35">
        <f>COUNTIFS($J$8:$J$239,"TCKNXH",BU$8:BU$239,"2")</f>
        <v>0</v>
      </c>
      <c r="BV327" s="50"/>
      <c r="BW327" s="50"/>
      <c r="BX327" s="7"/>
      <c r="BY327" s="7"/>
      <c r="BZ327" s="7"/>
      <c r="CA327" s="7"/>
      <c r="CB327" s="7"/>
      <c r="CC327" s="7"/>
      <c r="CD327" s="7"/>
      <c r="CE327" s="7"/>
      <c r="CF327" s="2"/>
    </row>
    <row r="328" spans="1:84" s="149" customFormat="1" ht="37.5" hidden="1" customHeight="1">
      <c r="A328" s="261"/>
      <c r="B328" s="252"/>
      <c r="C328" s="181" t="s">
        <v>99</v>
      </c>
      <c r="D328" s="31"/>
      <c r="E328" s="32"/>
      <c r="F328" s="31"/>
      <c r="G328" s="182"/>
      <c r="H328" s="183"/>
      <c r="I328" s="7"/>
      <c r="J328" s="7"/>
      <c r="K328" s="182"/>
      <c r="L328" s="7"/>
      <c r="M328" s="7"/>
      <c r="N328" s="73"/>
      <c r="O328" s="7"/>
      <c r="P328" s="73"/>
      <c r="Q328" s="7"/>
      <c r="R328" s="7"/>
      <c r="S328" s="7"/>
      <c r="T328" s="7"/>
      <c r="U328" s="7"/>
      <c r="V328" s="182"/>
      <c r="W328" s="182"/>
      <c r="X328" s="182"/>
      <c r="Y328" s="182"/>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35">
        <f>COUNTIFS($J$8:$J$239,"TCKNXH",BE$8:BE$239,"1")</f>
        <v>0</v>
      </c>
      <c r="BF328" s="35">
        <f>COUNTIFS($J$8:$J$239,"TCKNXH",BF$8:BF$239,"1")</f>
        <v>0</v>
      </c>
      <c r="BG328" s="35">
        <f>COUNTIFS($J$8:$J$239,"TCKNXH",BG$8:BG$239,"1")</f>
        <v>0</v>
      </c>
      <c r="BH328" s="35">
        <f>COUNTIFS($J$8:$J$239,"TCKNXH",BH$8:BH$239,"1")</f>
        <v>0</v>
      </c>
      <c r="BI328" s="35">
        <f>COUNTIFS($J$8:$J$239,"TCKNXH",BI$8:BI$239,"1")</f>
        <v>0</v>
      </c>
      <c r="BJ328" s="56"/>
      <c r="BK328" s="35"/>
      <c r="BL328" s="35"/>
      <c r="BM328" s="35"/>
      <c r="BN328" s="35"/>
      <c r="BO328" s="35"/>
      <c r="BP328" s="35"/>
      <c r="BQ328" s="35"/>
      <c r="BR328" s="35"/>
      <c r="BS328" s="35"/>
      <c r="BT328" s="35"/>
      <c r="BU328" s="35">
        <f>COUNTIFS($J$8:$J$239,"TCKNXH",BU$8:BU$239,"1")</f>
        <v>0</v>
      </c>
      <c r="BV328" s="50"/>
      <c r="BW328" s="50"/>
      <c r="BX328" s="7"/>
      <c r="BY328" s="7"/>
      <c r="BZ328" s="7"/>
      <c r="CA328" s="7"/>
      <c r="CB328" s="7"/>
      <c r="CC328" s="7"/>
      <c r="CD328" s="7"/>
      <c r="CE328" s="7"/>
      <c r="CF328" s="2"/>
    </row>
    <row r="329" spans="1:84" s="149" customFormat="1" ht="37.5" hidden="1" customHeight="1">
      <c r="A329" s="261"/>
      <c r="B329" s="252"/>
      <c r="C329" s="181" t="s">
        <v>100</v>
      </c>
      <c r="D329" s="31"/>
      <c r="E329" s="32"/>
      <c r="F329" s="31"/>
      <c r="G329" s="182"/>
      <c r="H329" s="183"/>
      <c r="I329" s="7"/>
      <c r="J329" s="7"/>
      <c r="K329" s="182"/>
      <c r="L329" s="7"/>
      <c r="M329" s="7"/>
      <c r="N329" s="73"/>
      <c r="O329" s="7"/>
      <c r="P329" s="73"/>
      <c r="Q329" s="7"/>
      <c r="R329" s="7"/>
      <c r="S329" s="7"/>
      <c r="T329" s="7"/>
      <c r="U329" s="7"/>
      <c r="V329" s="182"/>
      <c r="W329" s="182"/>
      <c r="X329" s="182"/>
      <c r="Y329" s="182"/>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35">
        <f>COUNTIFS($J$8:$J$239,"TCKNXH",BE$8:BE$239,"0")</f>
        <v>0</v>
      </c>
      <c r="BF329" s="35">
        <f>COUNTIFS($J$8:$J$239,"TCKNXH",BF$8:BF$239,"0")</f>
        <v>0</v>
      </c>
      <c r="BG329" s="35">
        <f>COUNTIFS($J$8:$J$239,"TCKNXH",BG$8:BG$239,"0")</f>
        <v>0</v>
      </c>
      <c r="BH329" s="35">
        <f>COUNTIFS($J$8:$J$239,"TCKNXH",BH$8:BH$239,"0")</f>
        <v>0</v>
      </c>
      <c r="BI329" s="35">
        <f>COUNTIFS($J$8:$J$239,"TCKNXH",BI$8:BI$239,"0")</f>
        <v>0</v>
      </c>
      <c r="BJ329" s="56"/>
      <c r="BK329" s="35"/>
      <c r="BL329" s="35"/>
      <c r="BM329" s="35"/>
      <c r="BN329" s="35"/>
      <c r="BO329" s="35"/>
      <c r="BP329" s="35"/>
      <c r="BQ329" s="35"/>
      <c r="BR329" s="35"/>
      <c r="BS329" s="35"/>
      <c r="BT329" s="35"/>
      <c r="BU329" s="35">
        <f>COUNTIFS($J$8:$J$239,"TCKNXH",BU$8:BU$239,"0")</f>
        <v>0</v>
      </c>
      <c r="BV329" s="50"/>
      <c r="BW329" s="50"/>
      <c r="BX329" s="7"/>
      <c r="BY329" s="7"/>
      <c r="BZ329" s="7"/>
      <c r="CA329" s="7"/>
      <c r="CB329" s="7"/>
      <c r="CC329" s="7"/>
      <c r="CD329" s="7"/>
      <c r="CE329" s="7"/>
      <c r="CF329" s="2"/>
    </row>
    <row r="330" spans="1:84" s="149" customFormat="1" ht="18.75" hidden="1" customHeight="1">
      <c r="A330" s="261"/>
      <c r="B330" s="252"/>
      <c r="C330" s="253" t="s">
        <v>115</v>
      </c>
      <c r="D330" s="31"/>
      <c r="E330" s="32"/>
      <c r="F330" s="31"/>
      <c r="G330" s="182"/>
      <c r="H330" s="183"/>
      <c r="I330" s="7"/>
      <c r="J330" s="7"/>
      <c r="K330" s="182"/>
      <c r="L330" s="7"/>
      <c r="M330" s="7"/>
      <c r="N330" s="73"/>
      <c r="O330" s="7"/>
      <c r="P330" s="73"/>
      <c r="Q330" s="7"/>
      <c r="R330" s="7"/>
      <c r="S330" s="7"/>
      <c r="T330" s="7"/>
      <c r="U330" s="7"/>
      <c r="V330" s="182"/>
      <c r="W330" s="182"/>
      <c r="X330" s="182"/>
      <c r="Y330" s="182"/>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33" t="e">
        <f>(((BE327*2)+(BE328*1)+(BE329*0)))/(BE327+BE328+BE329)</f>
        <v>#DIV/0!</v>
      </c>
      <c r="BF330" s="33" t="e">
        <f>(((BF327*2)+(BF328*1)+(BF329*0)))/(BF327+BF328+BF329)</f>
        <v>#DIV/0!</v>
      </c>
      <c r="BG330" s="33" t="e">
        <f>(((BG327*2)+(BG328*1)+(BG329*0)))/(BG327+BG328+BG329)</f>
        <v>#DIV/0!</v>
      </c>
      <c r="BH330" s="33" t="e">
        <f>(((BH327*2)+(BH328*1)+(BH329*0)))/(BH327+BH328+BH329)</f>
        <v>#DIV/0!</v>
      </c>
      <c r="BI330" s="33" t="e">
        <f>(((BI327*2)+(BI328*1)+(BI329*0)))/(BI327+BI328+BI329)</f>
        <v>#DIV/0!</v>
      </c>
      <c r="BJ330" s="54"/>
      <c r="BK330" s="33"/>
      <c r="BL330" s="33"/>
      <c r="BM330" s="33"/>
      <c r="BN330" s="33"/>
      <c r="BO330" s="33"/>
      <c r="BP330" s="33"/>
      <c r="BQ330" s="33"/>
      <c r="BR330" s="33"/>
      <c r="BS330" s="33"/>
      <c r="BT330" s="33"/>
      <c r="BU330" s="33" t="e">
        <f>(((BU327*2)+(BU328*1)+(BU329*0)))/(BU327+BU328+BU329)</f>
        <v>#DIV/0!</v>
      </c>
      <c r="BV330" s="48"/>
      <c r="BW330" s="48"/>
      <c r="BX330" s="255">
        <f>COUNTIF($BE331:$BW331,"Đ")</f>
        <v>0</v>
      </c>
      <c r="BY330" s="256">
        <f>BX330/COUNTA($BE331:$BW331)</f>
        <v>0</v>
      </c>
      <c r="BZ330" s="255">
        <f>COUNTIF($BE331:$BW331,"CCG")</f>
        <v>0</v>
      </c>
      <c r="CA330" s="256">
        <f>BZ330/COUNTA($BE331:$BW331)</f>
        <v>0</v>
      </c>
      <c r="CB330" s="255">
        <f>COUNTIF($BE331:$BW331,"CĐ")</f>
        <v>0</v>
      </c>
      <c r="CC330" s="256">
        <f>CB330/COUNTA($BE331:$BW331)</f>
        <v>0</v>
      </c>
      <c r="CD330" s="244" t="e">
        <f>(((BX330*2)+(BZ330*1)+(CB330*0)))/(BX330+BZ330+CB330)</f>
        <v>#DIV/0!</v>
      </c>
      <c r="CE330" s="244" t="e">
        <f>IF(CD330&gt;=1.6,"Đạt mục tiêu",IF(CD330&gt;=1,"Cần cố gắng","Chưa đạt"))</f>
        <v>#DIV/0!</v>
      </c>
      <c r="CF330" s="2"/>
    </row>
    <row r="331" spans="1:84" s="149" customFormat="1" ht="18.75" hidden="1" customHeight="1">
      <c r="A331" s="261"/>
      <c r="B331" s="252"/>
      <c r="C331" s="254"/>
      <c r="D331" s="31"/>
      <c r="E331" s="32"/>
      <c r="F331" s="31"/>
      <c r="G331" s="182"/>
      <c r="H331" s="183"/>
      <c r="I331" s="7"/>
      <c r="J331" s="7"/>
      <c r="K331" s="182"/>
      <c r="L331" s="7"/>
      <c r="M331" s="7"/>
      <c r="N331" s="73"/>
      <c r="O331" s="7"/>
      <c r="P331" s="73"/>
      <c r="Q331" s="7"/>
      <c r="R331" s="7"/>
      <c r="S331" s="7"/>
      <c r="T331" s="7"/>
      <c r="U331" s="7"/>
      <c r="V331" s="182"/>
      <c r="W331" s="182"/>
      <c r="X331" s="182"/>
      <c r="Y331" s="182"/>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33" t="e">
        <f>IF(BE330&lt;1,"CĐ",IF(BE330&lt;1.6,"CCG","Đ"))</f>
        <v>#DIV/0!</v>
      </c>
      <c r="BF331" s="33" t="e">
        <f>IF(BF330&lt;1,"CĐ",IF(BF330&lt;1.6,"CCG","Đ"))</f>
        <v>#DIV/0!</v>
      </c>
      <c r="BG331" s="33" t="e">
        <f>IF(BG330&lt;1,"CĐ",IF(BG330&lt;1.6,"CCG","Đ"))</f>
        <v>#DIV/0!</v>
      </c>
      <c r="BH331" s="33" t="e">
        <f>IF(BH330&lt;1,"CĐ",IF(BH330&lt;1.6,"CCG","Đ"))</f>
        <v>#DIV/0!</v>
      </c>
      <c r="BI331" s="33" t="e">
        <f>IF(BI330&lt;1,"CĐ",IF(BI330&lt;1.6,"CCG","Đ"))</f>
        <v>#DIV/0!</v>
      </c>
      <c r="BJ331" s="54"/>
      <c r="BK331" s="33"/>
      <c r="BL331" s="33"/>
      <c r="BM331" s="33"/>
      <c r="BN331" s="33"/>
      <c r="BO331" s="33"/>
      <c r="BP331" s="33"/>
      <c r="BQ331" s="33"/>
      <c r="BR331" s="33"/>
      <c r="BS331" s="33"/>
      <c r="BT331" s="33"/>
      <c r="BU331" s="33" t="e">
        <f>IF(BU330&lt;1,"CĐ",IF(BU330&lt;1.6,"CCG","Đ"))</f>
        <v>#DIV/0!</v>
      </c>
      <c r="BV331" s="48"/>
      <c r="BW331" s="48"/>
      <c r="BX331" s="255"/>
      <c r="BY331" s="256"/>
      <c r="BZ331" s="255"/>
      <c r="CA331" s="256"/>
      <c r="CB331" s="255"/>
      <c r="CC331" s="256"/>
      <c r="CD331" s="244"/>
      <c r="CE331" s="244"/>
      <c r="CF331" s="2"/>
    </row>
    <row r="332" spans="1:84" s="149" customFormat="1" ht="37.5" hidden="1" customHeight="1">
      <c r="A332" s="261"/>
      <c r="B332" s="257" t="s">
        <v>86</v>
      </c>
      <c r="C332" s="179" t="s">
        <v>98</v>
      </c>
      <c r="D332" s="13"/>
      <c r="E332" s="27"/>
      <c r="F332" s="13"/>
      <c r="G332" s="143"/>
      <c r="H332" s="151"/>
      <c r="I332" s="130"/>
      <c r="J332" s="130"/>
      <c r="K332" s="143"/>
      <c r="L332" s="130"/>
      <c r="M332" s="130"/>
      <c r="N332" s="73"/>
      <c r="O332" s="130"/>
      <c r="P332" s="73"/>
      <c r="Q332" s="130"/>
      <c r="R332" s="130"/>
      <c r="S332" s="130"/>
      <c r="T332" s="130"/>
      <c r="U332" s="130"/>
      <c r="V332" s="143"/>
      <c r="W332" s="143"/>
      <c r="X332" s="143"/>
      <c r="Y332" s="143"/>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c r="AZ332" s="130"/>
      <c r="BA332" s="130"/>
      <c r="BB332" s="130"/>
      <c r="BC332" s="130"/>
      <c r="BD332" s="130"/>
      <c r="BE332" s="34">
        <f>COUNTIFS($J$8:$J$239,"Thẩm mỹ",BE$8:BE$239,"2")</f>
        <v>0</v>
      </c>
      <c r="BF332" s="34">
        <f>COUNTIFS($J$8:$J$239,"Thẩm mỹ",BF$8:BF$239,"2")</f>
        <v>0</v>
      </c>
      <c r="BG332" s="34">
        <f>COUNTIFS($J$8:$J$239,"Thẩm mỹ",BG$8:BG$239,"2")</f>
        <v>0</v>
      </c>
      <c r="BH332" s="34">
        <f>COUNTIFS($J$8:$J$239,"Thẩm mỹ",BH$8:BH$239,"2")</f>
        <v>0</v>
      </c>
      <c r="BI332" s="34">
        <f>COUNTIFS($J$8:$J$239,"Thẩm mỹ",BI$8:BI$239,"2")</f>
        <v>0</v>
      </c>
      <c r="BJ332" s="55"/>
      <c r="BK332" s="34"/>
      <c r="BL332" s="34"/>
      <c r="BM332" s="34"/>
      <c r="BN332" s="34"/>
      <c r="BO332" s="34"/>
      <c r="BP332" s="34"/>
      <c r="BQ332" s="34"/>
      <c r="BR332" s="34"/>
      <c r="BS332" s="34"/>
      <c r="BT332" s="34"/>
      <c r="BU332" s="34">
        <f>COUNTIFS($J$8:$J$239,"Thẩm mỹ",BU$8:BU$239,"2")</f>
        <v>0</v>
      </c>
      <c r="BV332" s="49"/>
      <c r="BW332" s="49"/>
      <c r="BX332" s="130"/>
      <c r="BY332" s="130"/>
      <c r="BZ332" s="130"/>
      <c r="CA332" s="130"/>
      <c r="CB332" s="130"/>
      <c r="CC332" s="130"/>
      <c r="CD332" s="130"/>
      <c r="CE332" s="130"/>
      <c r="CF332" s="2"/>
    </row>
    <row r="333" spans="1:84" s="149" customFormat="1" ht="37.5" hidden="1" customHeight="1">
      <c r="A333" s="261"/>
      <c r="B333" s="257"/>
      <c r="C333" s="179" t="s">
        <v>99</v>
      </c>
      <c r="D333" s="13"/>
      <c r="E333" s="27"/>
      <c r="F333" s="13"/>
      <c r="G333" s="143"/>
      <c r="H333" s="151"/>
      <c r="I333" s="130"/>
      <c r="J333" s="130"/>
      <c r="K333" s="143"/>
      <c r="L333" s="130"/>
      <c r="M333" s="130"/>
      <c r="N333" s="73"/>
      <c r="O333" s="130"/>
      <c r="P333" s="73"/>
      <c r="Q333" s="130"/>
      <c r="R333" s="130"/>
      <c r="S333" s="130"/>
      <c r="T333" s="130"/>
      <c r="U333" s="130"/>
      <c r="V333" s="143"/>
      <c r="W333" s="143"/>
      <c r="X333" s="143"/>
      <c r="Y333" s="143"/>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c r="AZ333" s="130"/>
      <c r="BA333" s="130"/>
      <c r="BB333" s="130"/>
      <c r="BC333" s="130"/>
      <c r="BD333" s="130"/>
      <c r="BE333" s="34">
        <f>COUNTIFS($J$8:$J$239,"Thẩm mỹ",BE$8:BE$239,"1")</f>
        <v>0</v>
      </c>
      <c r="BF333" s="34">
        <f>COUNTIFS($J$8:$J$239,"Thẩm mỹ",BF$8:BF$239,"1")</f>
        <v>0</v>
      </c>
      <c r="BG333" s="34">
        <f>COUNTIFS($J$8:$J$239,"Thẩm mỹ",BG$8:BG$239,"1")</f>
        <v>0</v>
      </c>
      <c r="BH333" s="34">
        <f>COUNTIFS($J$8:$J$239,"Thẩm mỹ",BH$8:BH$239,"1")</f>
        <v>0</v>
      </c>
      <c r="BI333" s="34">
        <f>COUNTIFS($J$8:$J$239,"Thẩm mỹ",BI$8:BI$239,"1")</f>
        <v>0</v>
      </c>
      <c r="BJ333" s="55"/>
      <c r="BK333" s="34"/>
      <c r="BL333" s="34"/>
      <c r="BM333" s="34"/>
      <c r="BN333" s="34"/>
      <c r="BO333" s="34"/>
      <c r="BP333" s="34"/>
      <c r="BQ333" s="34"/>
      <c r="BR333" s="34"/>
      <c r="BS333" s="34"/>
      <c r="BT333" s="34"/>
      <c r="BU333" s="34">
        <f>COUNTIFS($J$8:$J$239,"Thẩm mỹ",BU$8:BU$239,"1")</f>
        <v>0</v>
      </c>
      <c r="BV333" s="49"/>
      <c r="BW333" s="49"/>
      <c r="BX333" s="130"/>
      <c r="BY333" s="130"/>
      <c r="BZ333" s="130"/>
      <c r="CA333" s="130"/>
      <c r="CB333" s="130"/>
      <c r="CC333" s="130"/>
      <c r="CD333" s="130"/>
      <c r="CE333" s="130"/>
      <c r="CF333" s="2"/>
    </row>
    <row r="334" spans="1:84" s="149" customFormat="1" ht="37.5" hidden="1" customHeight="1">
      <c r="A334" s="261"/>
      <c r="B334" s="257"/>
      <c r="C334" s="179" t="s">
        <v>100</v>
      </c>
      <c r="D334" s="13"/>
      <c r="E334" s="27"/>
      <c r="F334" s="13"/>
      <c r="G334" s="143"/>
      <c r="H334" s="151"/>
      <c r="I334" s="130"/>
      <c r="J334" s="130"/>
      <c r="K334" s="143"/>
      <c r="L334" s="130"/>
      <c r="M334" s="130"/>
      <c r="N334" s="73"/>
      <c r="O334" s="130"/>
      <c r="P334" s="73"/>
      <c r="Q334" s="130"/>
      <c r="R334" s="130"/>
      <c r="S334" s="130"/>
      <c r="T334" s="130"/>
      <c r="U334" s="130"/>
      <c r="V334" s="143"/>
      <c r="W334" s="143"/>
      <c r="X334" s="143"/>
      <c r="Y334" s="143"/>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c r="AZ334" s="130"/>
      <c r="BA334" s="130"/>
      <c r="BB334" s="130"/>
      <c r="BC334" s="130"/>
      <c r="BD334" s="130"/>
      <c r="BE334" s="34">
        <f>COUNTIFS($J$8:$J$239,"Thẩm mỹ",BE$8:BE$239,"0")</f>
        <v>0</v>
      </c>
      <c r="BF334" s="34">
        <f>COUNTIFS($J$8:$J$239,"Thẩm mỹ",BF$8:BF$239,"0")</f>
        <v>0</v>
      </c>
      <c r="BG334" s="34">
        <f>COUNTIFS($J$8:$J$239,"Thẩm mỹ",BG$8:BG$239,"0")</f>
        <v>0</v>
      </c>
      <c r="BH334" s="34">
        <f>COUNTIFS($J$8:$J$239,"Thẩm mỹ",BH$8:BH$239,"0")</f>
        <v>0</v>
      </c>
      <c r="BI334" s="34">
        <f>COUNTIFS($J$8:$J$239,"Thẩm mỹ",BI$8:BI$239,"0")</f>
        <v>0</v>
      </c>
      <c r="BJ334" s="55"/>
      <c r="BK334" s="34"/>
      <c r="BL334" s="34"/>
      <c r="BM334" s="34"/>
      <c r="BN334" s="34"/>
      <c r="BO334" s="34"/>
      <c r="BP334" s="34"/>
      <c r="BQ334" s="34"/>
      <c r="BR334" s="34"/>
      <c r="BS334" s="34"/>
      <c r="BT334" s="34"/>
      <c r="BU334" s="34">
        <f>COUNTIFS($J$8:$J$239,"Thẩm mỹ",BU$8:BU$239,"0")</f>
        <v>0</v>
      </c>
      <c r="BV334" s="49"/>
      <c r="BW334" s="49"/>
      <c r="BX334" s="130"/>
      <c r="BY334" s="130"/>
      <c r="BZ334" s="130"/>
      <c r="CA334" s="130"/>
      <c r="CB334" s="130"/>
      <c r="CC334" s="130"/>
      <c r="CD334" s="130"/>
      <c r="CE334" s="130"/>
      <c r="CF334" s="2"/>
    </row>
    <row r="335" spans="1:84" s="149" customFormat="1" ht="18.75" hidden="1" customHeight="1">
      <c r="A335" s="261"/>
      <c r="B335" s="257"/>
      <c r="C335" s="258" t="s">
        <v>116</v>
      </c>
      <c r="D335" s="13"/>
      <c r="E335" s="27"/>
      <c r="F335" s="13"/>
      <c r="G335" s="143"/>
      <c r="H335" s="151"/>
      <c r="I335" s="130"/>
      <c r="J335" s="130"/>
      <c r="K335" s="143"/>
      <c r="L335" s="130"/>
      <c r="M335" s="130"/>
      <c r="N335" s="73"/>
      <c r="O335" s="130"/>
      <c r="P335" s="73"/>
      <c r="Q335" s="130"/>
      <c r="R335" s="130"/>
      <c r="S335" s="130"/>
      <c r="T335" s="130"/>
      <c r="U335" s="130"/>
      <c r="V335" s="143"/>
      <c r="W335" s="143"/>
      <c r="X335" s="143"/>
      <c r="Y335" s="143"/>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c r="AZ335" s="130"/>
      <c r="BA335" s="130"/>
      <c r="BB335" s="130"/>
      <c r="BC335" s="130"/>
      <c r="BD335" s="130"/>
      <c r="BE335" s="30" t="e">
        <f>(((BE332*2)+(BE333*1)+(BE334*0)))/(BE332+BE333+BE334)</f>
        <v>#DIV/0!</v>
      </c>
      <c r="BF335" s="30" t="e">
        <f>(((BF332*2)+(BF333*1)+(BF334*0)))/(BF332+BF333+BF334)</f>
        <v>#DIV/0!</v>
      </c>
      <c r="BG335" s="30" t="e">
        <f>(((BG332*2)+(BG333*1)+(BG334*0)))/(BG332+BG333+BG334)</f>
        <v>#DIV/0!</v>
      </c>
      <c r="BH335" s="30" t="e">
        <f>(((BH332*2)+(BH333*1)+(BH334*0)))/(BH332+BH333+BH334)</f>
        <v>#DIV/0!</v>
      </c>
      <c r="BI335" s="30" t="e">
        <f>(((BI332*2)+(BI333*1)+(BI334*0)))/(BI332+BI333+BI334)</f>
        <v>#DIV/0!</v>
      </c>
      <c r="BJ335" s="52"/>
      <c r="BK335" s="30"/>
      <c r="BL335" s="30"/>
      <c r="BM335" s="30"/>
      <c r="BN335" s="30"/>
      <c r="BO335" s="30"/>
      <c r="BP335" s="30"/>
      <c r="BQ335" s="30"/>
      <c r="BR335" s="30"/>
      <c r="BS335" s="30"/>
      <c r="BT335" s="30"/>
      <c r="BU335" s="30" t="e">
        <f>(((BU332*2)+(BU333*1)+(BU334*0)))/(BU332+BU333+BU334)</f>
        <v>#DIV/0!</v>
      </c>
      <c r="BV335" s="46"/>
      <c r="BW335" s="46"/>
      <c r="BX335" s="260">
        <f>COUNTIF($BE336:$BW336,"Đ")</f>
        <v>0</v>
      </c>
      <c r="BY335" s="250">
        <f>BX335/COUNTA($BE336:$BW336)</f>
        <v>0</v>
      </c>
      <c r="BZ335" s="260">
        <f>COUNTIF($BE336:$BW336,"CCG")</f>
        <v>0</v>
      </c>
      <c r="CA335" s="250">
        <f>BZ335/COUNTA($BE336:$BW336)</f>
        <v>0</v>
      </c>
      <c r="CB335" s="260">
        <f>COUNTIF($BE336:$BW336,"CĐ")</f>
        <v>0</v>
      </c>
      <c r="CC335" s="250">
        <f>CB335/COUNTA($BE336:$BW336)</f>
        <v>0</v>
      </c>
      <c r="CD335" s="251" t="e">
        <f>(((BX335*2)+(BZ335*1)+(CB335*0)))/(BX335+BZ335+CB335)</f>
        <v>#DIV/0!</v>
      </c>
      <c r="CE335" s="251" t="e">
        <f>IF(CD335&gt;=1.6,"Đạt mục tiêu",IF(CD335&gt;=1,"Cần cố gắng","Chưa đạt"))</f>
        <v>#DIV/0!</v>
      </c>
      <c r="CF335" s="2"/>
    </row>
    <row r="336" spans="1:84" s="149" customFormat="1" ht="18.75" hidden="1" customHeight="1">
      <c r="A336" s="261"/>
      <c r="B336" s="257"/>
      <c r="C336" s="259"/>
      <c r="D336" s="13"/>
      <c r="E336" s="27"/>
      <c r="F336" s="13"/>
      <c r="G336" s="143"/>
      <c r="H336" s="151"/>
      <c r="I336" s="130"/>
      <c r="J336" s="130"/>
      <c r="K336" s="143"/>
      <c r="L336" s="130"/>
      <c r="M336" s="130"/>
      <c r="N336" s="73"/>
      <c r="O336" s="130"/>
      <c r="P336" s="73"/>
      <c r="Q336" s="130"/>
      <c r="R336" s="130"/>
      <c r="S336" s="130"/>
      <c r="T336" s="130"/>
      <c r="U336" s="130"/>
      <c r="V336" s="143"/>
      <c r="W336" s="143"/>
      <c r="X336" s="143"/>
      <c r="Y336" s="143"/>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c r="AZ336" s="130"/>
      <c r="BA336" s="130"/>
      <c r="BB336" s="130"/>
      <c r="BC336" s="130"/>
      <c r="BD336" s="130"/>
      <c r="BE336" s="30" t="e">
        <f>IF(BE335&lt;1,"CĐ",IF(BE335&lt;1.6,"CCG","Đ"))</f>
        <v>#DIV/0!</v>
      </c>
      <c r="BF336" s="30" t="e">
        <f>IF(BF335&lt;1,"CĐ",IF(BF335&lt;1.6,"CCG","Đ"))</f>
        <v>#DIV/0!</v>
      </c>
      <c r="BG336" s="30" t="e">
        <f>IF(BG335&lt;1,"CĐ",IF(BG335&lt;1.6,"CCG","Đ"))</f>
        <v>#DIV/0!</v>
      </c>
      <c r="BH336" s="30" t="e">
        <f>IF(BH335&lt;1,"CĐ",IF(BH335&lt;1.6,"CCG","Đ"))</f>
        <v>#DIV/0!</v>
      </c>
      <c r="BI336" s="30" t="e">
        <f>IF(BI335&lt;1,"CĐ",IF(BI335&lt;1.6,"CCG","Đ"))</f>
        <v>#DIV/0!</v>
      </c>
      <c r="BJ336" s="52"/>
      <c r="BK336" s="30"/>
      <c r="BL336" s="30"/>
      <c r="BM336" s="30"/>
      <c r="BN336" s="30"/>
      <c r="BO336" s="30"/>
      <c r="BP336" s="30"/>
      <c r="BQ336" s="30"/>
      <c r="BR336" s="30"/>
      <c r="BS336" s="30"/>
      <c r="BT336" s="30"/>
      <c r="BU336" s="30" t="e">
        <f>IF(BU335&lt;1,"CĐ",IF(BU335&lt;1.6,"CCG","Đ"))</f>
        <v>#DIV/0!</v>
      </c>
      <c r="BV336" s="46"/>
      <c r="BW336" s="46"/>
      <c r="BX336" s="260"/>
      <c r="BY336" s="250"/>
      <c r="BZ336" s="260"/>
      <c r="CA336" s="250"/>
      <c r="CB336" s="260"/>
      <c r="CC336" s="250"/>
      <c r="CD336" s="251"/>
      <c r="CE336" s="251"/>
      <c r="CF336" s="2"/>
    </row>
    <row r="337" spans="1:84" s="149" customFormat="1" ht="37.5" hidden="1" customHeight="1">
      <c r="A337" s="261"/>
      <c r="B337" s="252" t="s">
        <v>70</v>
      </c>
      <c r="C337" s="181" t="s">
        <v>98</v>
      </c>
      <c r="D337" s="31"/>
      <c r="E337" s="32"/>
      <c r="F337" s="31"/>
      <c r="G337" s="182"/>
      <c r="H337" s="183"/>
      <c r="I337" s="7"/>
      <c r="J337" s="7"/>
      <c r="K337" s="182"/>
      <c r="L337" s="7"/>
      <c r="M337" s="7"/>
      <c r="N337" s="73"/>
      <c r="O337" s="7"/>
      <c r="P337" s="73"/>
      <c r="Q337" s="7"/>
      <c r="R337" s="7"/>
      <c r="S337" s="7"/>
      <c r="T337" s="7"/>
      <c r="U337" s="7"/>
      <c r="V337" s="182"/>
      <c r="W337" s="182"/>
      <c r="X337" s="182"/>
      <c r="Y337" s="182"/>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35">
        <f t="shared" ref="BE337:BI339" si="137">BE312+BE317+BE322+BE327+BE332</f>
        <v>32</v>
      </c>
      <c r="BF337" s="35">
        <f t="shared" si="137"/>
        <v>28</v>
      </c>
      <c r="BG337" s="35">
        <f t="shared" si="137"/>
        <v>31</v>
      </c>
      <c r="BH337" s="35">
        <f t="shared" si="137"/>
        <v>29</v>
      </c>
      <c r="BI337" s="35">
        <f t="shared" si="137"/>
        <v>31</v>
      </c>
      <c r="BJ337" s="56"/>
      <c r="BK337" s="35"/>
      <c r="BL337" s="35"/>
      <c r="BM337" s="35"/>
      <c r="BN337" s="35"/>
      <c r="BO337" s="35"/>
      <c r="BP337" s="35"/>
      <c r="BQ337" s="35"/>
      <c r="BR337" s="35"/>
      <c r="BS337" s="35"/>
      <c r="BT337" s="35"/>
      <c r="BU337" s="35">
        <f>BU312+BU317+BU322+BU327+BU332</f>
        <v>29</v>
      </c>
      <c r="BV337" s="50"/>
      <c r="BW337" s="50"/>
      <c r="BX337" s="7"/>
      <c r="BY337" s="7"/>
      <c r="BZ337" s="7"/>
      <c r="CA337" s="7"/>
      <c r="CB337" s="7"/>
      <c r="CC337" s="7"/>
      <c r="CD337" s="7"/>
      <c r="CE337" s="7"/>
      <c r="CF337" s="2"/>
    </row>
    <row r="338" spans="1:84" s="149" customFormat="1" ht="37.5" hidden="1" customHeight="1">
      <c r="A338" s="261"/>
      <c r="B338" s="252"/>
      <c r="C338" s="181" t="s">
        <v>99</v>
      </c>
      <c r="D338" s="31"/>
      <c r="E338" s="32"/>
      <c r="F338" s="31"/>
      <c r="G338" s="182"/>
      <c r="H338" s="183"/>
      <c r="I338" s="7"/>
      <c r="J338" s="7"/>
      <c r="K338" s="182"/>
      <c r="L338" s="7"/>
      <c r="M338" s="7"/>
      <c r="N338" s="73"/>
      <c r="O338" s="7"/>
      <c r="P338" s="73"/>
      <c r="Q338" s="7"/>
      <c r="R338" s="7"/>
      <c r="S338" s="7"/>
      <c r="T338" s="7"/>
      <c r="U338" s="7"/>
      <c r="V338" s="182"/>
      <c r="W338" s="182"/>
      <c r="X338" s="182"/>
      <c r="Y338" s="182"/>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35">
        <f t="shared" si="137"/>
        <v>3</v>
      </c>
      <c r="BF338" s="35">
        <f t="shared" si="137"/>
        <v>7</v>
      </c>
      <c r="BG338" s="35">
        <f t="shared" si="137"/>
        <v>4</v>
      </c>
      <c r="BH338" s="35">
        <f t="shared" si="137"/>
        <v>6</v>
      </c>
      <c r="BI338" s="35">
        <f t="shared" si="137"/>
        <v>4</v>
      </c>
      <c r="BJ338" s="56"/>
      <c r="BK338" s="35"/>
      <c r="BL338" s="35"/>
      <c r="BM338" s="35"/>
      <c r="BN338" s="35"/>
      <c r="BO338" s="35"/>
      <c r="BP338" s="35"/>
      <c r="BQ338" s="35"/>
      <c r="BR338" s="35"/>
      <c r="BS338" s="35"/>
      <c r="BT338" s="35"/>
      <c r="BU338" s="35">
        <f>BU313+BU318+BU323+BU328+BU333</f>
        <v>6</v>
      </c>
      <c r="BV338" s="50"/>
      <c r="BW338" s="50"/>
      <c r="BX338" s="7"/>
      <c r="BY338" s="7"/>
      <c r="BZ338" s="7"/>
      <c r="CA338" s="7"/>
      <c r="CB338" s="7"/>
      <c r="CC338" s="7"/>
      <c r="CD338" s="7"/>
      <c r="CE338" s="7"/>
      <c r="CF338" s="2"/>
    </row>
    <row r="339" spans="1:84" s="149" customFormat="1" ht="37.5" hidden="1" customHeight="1">
      <c r="A339" s="261"/>
      <c r="B339" s="252"/>
      <c r="C339" s="181" t="s">
        <v>100</v>
      </c>
      <c r="D339" s="31"/>
      <c r="E339" s="32"/>
      <c r="F339" s="31"/>
      <c r="G339" s="182"/>
      <c r="H339" s="183"/>
      <c r="I339" s="7"/>
      <c r="J339" s="7"/>
      <c r="K339" s="182"/>
      <c r="L339" s="7"/>
      <c r="M339" s="7"/>
      <c r="N339" s="73"/>
      <c r="O339" s="7"/>
      <c r="P339" s="73"/>
      <c r="Q339" s="7"/>
      <c r="R339" s="7"/>
      <c r="S339" s="7"/>
      <c r="T339" s="7"/>
      <c r="U339" s="7"/>
      <c r="V339" s="182"/>
      <c r="W339" s="182"/>
      <c r="X339" s="182"/>
      <c r="Y339" s="182"/>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35">
        <f t="shared" si="137"/>
        <v>0</v>
      </c>
      <c r="BF339" s="35">
        <f t="shared" si="137"/>
        <v>0</v>
      </c>
      <c r="BG339" s="35">
        <f t="shared" si="137"/>
        <v>0</v>
      </c>
      <c r="BH339" s="35">
        <f t="shared" si="137"/>
        <v>0</v>
      </c>
      <c r="BI339" s="35">
        <f t="shared" si="137"/>
        <v>0</v>
      </c>
      <c r="BJ339" s="56"/>
      <c r="BK339" s="35"/>
      <c r="BL339" s="35"/>
      <c r="BM339" s="35"/>
      <c r="BN339" s="35"/>
      <c r="BO339" s="35"/>
      <c r="BP339" s="35"/>
      <c r="BQ339" s="35"/>
      <c r="BR339" s="35"/>
      <c r="BS339" s="35"/>
      <c r="BT339" s="35"/>
      <c r="BU339" s="35">
        <f>BU314+BU319+BU324+BU329+BU334</f>
        <v>0</v>
      </c>
      <c r="BV339" s="50"/>
      <c r="BW339" s="50"/>
      <c r="BX339" s="7"/>
      <c r="BY339" s="7"/>
      <c r="BZ339" s="7"/>
      <c r="CA339" s="7"/>
      <c r="CB339" s="7"/>
      <c r="CC339" s="7"/>
      <c r="CD339" s="7"/>
      <c r="CE339" s="7"/>
      <c r="CF339" s="2"/>
    </row>
    <row r="340" spans="1:84" s="149" customFormat="1" ht="18.75" hidden="1" customHeight="1">
      <c r="A340" s="261"/>
      <c r="B340" s="252"/>
      <c r="C340" s="253" t="s">
        <v>101</v>
      </c>
      <c r="D340" s="31"/>
      <c r="E340" s="32"/>
      <c r="F340" s="31"/>
      <c r="G340" s="182"/>
      <c r="H340" s="183"/>
      <c r="I340" s="7"/>
      <c r="J340" s="7"/>
      <c r="K340" s="182"/>
      <c r="L340" s="7"/>
      <c r="M340" s="7"/>
      <c r="N340" s="73"/>
      <c r="O340" s="7"/>
      <c r="P340" s="73"/>
      <c r="Q340" s="7"/>
      <c r="R340" s="7"/>
      <c r="S340" s="7"/>
      <c r="T340" s="7"/>
      <c r="U340" s="7"/>
      <c r="V340" s="182"/>
      <c r="W340" s="182"/>
      <c r="X340" s="182"/>
      <c r="Y340" s="182"/>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33">
        <f>(((BE337*2)+(BE338*1)+(BE339*0)))/(BE337+BE338+BE339)</f>
        <v>1.9142857142857144</v>
      </c>
      <c r="BF340" s="33">
        <f>(((BF337*2)+(BF338*1)+(BF339*0)))/(BF337+BF338+BF339)</f>
        <v>1.8</v>
      </c>
      <c r="BG340" s="33">
        <f>(((BG337*2)+(BG338*1)+(BG339*0)))/(BG337+BG338+BG339)</f>
        <v>1.8857142857142857</v>
      </c>
      <c r="BH340" s="33">
        <f>(((BH337*2)+(BH338*1)+(BH339*0)))/(BH337+BH338+BH339)</f>
        <v>1.8285714285714285</v>
      </c>
      <c r="BI340" s="33">
        <f>(((BI337*2)+(BI338*1)+(BI339*0)))/(BI337+BI338+BI339)</f>
        <v>1.8857142857142857</v>
      </c>
      <c r="BJ340" s="54"/>
      <c r="BK340" s="33"/>
      <c r="BL340" s="33"/>
      <c r="BM340" s="33"/>
      <c r="BN340" s="33"/>
      <c r="BO340" s="33"/>
      <c r="BP340" s="33"/>
      <c r="BQ340" s="33"/>
      <c r="BR340" s="33"/>
      <c r="BS340" s="33"/>
      <c r="BT340" s="33"/>
      <c r="BU340" s="33">
        <f>(((BU337*2)+(BU338*1)+(BU339*0)))/(BU337+BU338+BU339)</f>
        <v>1.8285714285714285</v>
      </c>
      <c r="BV340" s="48"/>
      <c r="BW340" s="48"/>
      <c r="BX340" s="255">
        <f>COUNTIF($BE341:$BW341,"Đ")</f>
        <v>6</v>
      </c>
      <c r="BY340" s="256">
        <f>BX340/COUNTA($BE341:$BW341)</f>
        <v>1</v>
      </c>
      <c r="BZ340" s="255">
        <f>COUNTIF($BE341:$BW341,"CCG")</f>
        <v>0</v>
      </c>
      <c r="CA340" s="256">
        <f>BZ340/COUNTA($BE341:$BW341)</f>
        <v>0</v>
      </c>
      <c r="CB340" s="255">
        <f>COUNTIF($BE341:$BW341,"CĐ")</f>
        <v>0</v>
      </c>
      <c r="CC340" s="256">
        <f>CB340/COUNTA($BE341:$BW341)</f>
        <v>0</v>
      </c>
      <c r="CD340" s="244">
        <f>(((BX340*2)+(BZ340*1)+(CB340*0)))/(BX340+BZ340+CB340)</f>
        <v>2</v>
      </c>
      <c r="CE340" s="244" t="str">
        <f>IF(CD340&gt;=1.6,"Đạt mục tiêu",IF(CD340&gt;=1,"Cần cố gắng","Chưa đạt"))</f>
        <v>Đạt mục tiêu</v>
      </c>
      <c r="CF340" s="2"/>
    </row>
    <row r="341" spans="1:84" s="149" customFormat="1" ht="18.75" hidden="1" customHeight="1">
      <c r="A341" s="261"/>
      <c r="B341" s="252"/>
      <c r="C341" s="254"/>
      <c r="D341" s="31"/>
      <c r="E341" s="32"/>
      <c r="F341" s="31"/>
      <c r="G341" s="182"/>
      <c r="H341" s="183"/>
      <c r="I341" s="7"/>
      <c r="J341" s="7"/>
      <c r="K341" s="182"/>
      <c r="L341" s="7"/>
      <c r="M341" s="7"/>
      <c r="N341" s="73"/>
      <c r="O341" s="7"/>
      <c r="P341" s="73"/>
      <c r="Q341" s="7"/>
      <c r="R341" s="7"/>
      <c r="S341" s="7"/>
      <c r="T341" s="7"/>
      <c r="U341" s="7"/>
      <c r="V341" s="182"/>
      <c r="W341" s="182"/>
      <c r="X341" s="182"/>
      <c r="Y341" s="182"/>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33" t="str">
        <f>IF(BE340&lt;1,"CĐ",IF(BE340&lt;1.6,"CCG","Đ"))</f>
        <v>Đ</v>
      </c>
      <c r="BF341" s="33" t="str">
        <f>IF(BF340&lt;1,"CĐ",IF(BF340&lt;1.6,"CCG","Đ"))</f>
        <v>Đ</v>
      </c>
      <c r="BG341" s="33" t="str">
        <f>IF(BG340&lt;1,"CĐ",IF(BG340&lt;1.6,"CCG","Đ"))</f>
        <v>Đ</v>
      </c>
      <c r="BH341" s="33" t="str">
        <f>IF(BH340&lt;1,"CĐ",IF(BH340&lt;1.6,"CCG","Đ"))</f>
        <v>Đ</v>
      </c>
      <c r="BI341" s="33" t="str">
        <f>IF(BI340&lt;1,"CĐ",IF(BI340&lt;1.6,"CCG","Đ"))</f>
        <v>Đ</v>
      </c>
      <c r="BJ341" s="54"/>
      <c r="BK341" s="33"/>
      <c r="BL341" s="33"/>
      <c r="BM341" s="33"/>
      <c r="BN341" s="33"/>
      <c r="BO341" s="33"/>
      <c r="BP341" s="33"/>
      <c r="BQ341" s="33"/>
      <c r="BR341" s="33"/>
      <c r="BS341" s="33"/>
      <c r="BT341" s="33"/>
      <c r="BU341" s="33" t="str">
        <f>IF(BU340&lt;1,"CĐ",IF(BU340&lt;1.6,"CCG","Đ"))</f>
        <v>Đ</v>
      </c>
      <c r="BV341" s="48"/>
      <c r="BW341" s="48"/>
      <c r="BX341" s="255"/>
      <c r="BY341" s="256"/>
      <c r="BZ341" s="255"/>
      <c r="CA341" s="256"/>
      <c r="CB341" s="255"/>
      <c r="CC341" s="256"/>
      <c r="CD341" s="244"/>
      <c r="CE341" s="244"/>
      <c r="CF341" s="2"/>
    </row>
    <row r="342" spans="1:84" s="149" customFormat="1" ht="18.75" hidden="1" customHeight="1">
      <c r="A342" s="146"/>
      <c r="B342" s="3"/>
      <c r="C342" s="148"/>
      <c r="D342" s="10"/>
      <c r="E342" s="4"/>
      <c r="F342" s="2"/>
      <c r="H342" s="150"/>
      <c r="I342" s="2"/>
      <c r="J342" s="2"/>
      <c r="L342" s="2"/>
      <c r="M342" s="2"/>
      <c r="N342" s="68"/>
      <c r="O342" s="2"/>
      <c r="P342" s="68"/>
      <c r="Q342" s="2"/>
      <c r="R342" s="2"/>
      <c r="S342" s="2"/>
      <c r="T342" s="2"/>
      <c r="U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42"/>
      <c r="BW342" s="42"/>
      <c r="BX342" s="2"/>
      <c r="BY342" s="2"/>
      <c r="BZ342" s="2"/>
      <c r="CA342" s="2"/>
      <c r="CB342" s="2"/>
      <c r="CC342" s="2"/>
      <c r="CD342" s="2"/>
      <c r="CE342" s="2"/>
      <c r="CF342" s="2"/>
    </row>
    <row r="343" spans="1:84" ht="75" customHeight="1">
      <c r="C343" s="331" t="s">
        <v>737</v>
      </c>
      <c r="D343" s="331"/>
      <c r="G343" s="149"/>
      <c r="H343" s="330" t="s">
        <v>738</v>
      </c>
      <c r="I343" s="330"/>
      <c r="J343" s="330"/>
      <c r="K343" s="330" t="s">
        <v>739</v>
      </c>
      <c r="L343" s="330"/>
      <c r="M343" s="330"/>
      <c r="N343" s="330"/>
      <c r="O343" s="330"/>
      <c r="P343" s="330"/>
      <c r="Q343" s="330"/>
      <c r="R343" s="330"/>
      <c r="S343" s="330"/>
      <c r="T343" s="330"/>
      <c r="U343" s="330"/>
      <c r="V343" s="330"/>
      <c r="W343" s="330"/>
      <c r="X343" s="330"/>
      <c r="Y343" s="330"/>
    </row>
    <row r="344" spans="1:84" ht="84" customHeight="1">
      <c r="C344" s="331" t="s">
        <v>743</v>
      </c>
      <c r="D344" s="331"/>
      <c r="G344" s="149"/>
      <c r="H344" s="330" t="s">
        <v>743</v>
      </c>
      <c r="I344" s="330"/>
      <c r="J344" s="330"/>
      <c r="K344" s="330" t="s">
        <v>743</v>
      </c>
      <c r="L344" s="330"/>
      <c r="M344" s="330"/>
      <c r="N344" s="330"/>
      <c r="O344" s="330"/>
      <c r="P344" s="330"/>
      <c r="Q344" s="330"/>
      <c r="R344" s="330"/>
      <c r="S344" s="330"/>
      <c r="T344" s="330"/>
      <c r="U344" s="330"/>
      <c r="V344" s="330"/>
      <c r="W344" s="330"/>
      <c r="X344" s="330"/>
      <c r="Y344" s="330"/>
    </row>
    <row r="345" spans="1:84" ht="65.25" customHeight="1">
      <c r="C345" s="332" t="s">
        <v>740</v>
      </c>
      <c r="D345" s="332"/>
      <c r="H345" s="331" t="s">
        <v>741</v>
      </c>
      <c r="I345" s="331"/>
      <c r="J345" s="331"/>
      <c r="K345" s="331" t="s">
        <v>736</v>
      </c>
      <c r="L345" s="331"/>
      <c r="M345" s="331"/>
      <c r="N345" s="331"/>
      <c r="O345" s="331"/>
      <c r="P345" s="331"/>
      <c r="Q345" s="331"/>
      <c r="R345" s="331"/>
      <c r="S345" s="331"/>
      <c r="T345" s="331"/>
      <c r="U345" s="331"/>
      <c r="V345" s="331"/>
      <c r="W345" s="331"/>
      <c r="X345" s="331"/>
      <c r="Y345" s="331"/>
    </row>
    <row r="346" spans="1:84">
      <c r="N346" s="232"/>
      <c r="P346" s="232"/>
    </row>
    <row r="347" spans="1:84">
      <c r="N347" s="232"/>
      <c r="P347" s="232"/>
      <c r="V347" s="237"/>
      <c r="W347" s="237"/>
      <c r="X347" s="237"/>
      <c r="Y347" s="237"/>
    </row>
    <row r="348" spans="1:84">
      <c r="N348" s="232"/>
      <c r="P348" s="232"/>
    </row>
    <row r="349" spans="1:84">
      <c r="C349" s="159"/>
      <c r="N349" s="232"/>
      <c r="P349" s="232"/>
      <c r="V349" s="237"/>
      <c r="W349" s="237"/>
      <c r="X349" s="237"/>
      <c r="Y349" s="237"/>
    </row>
    <row r="350" spans="1:84">
      <c r="N350" s="232"/>
      <c r="P350" s="232"/>
    </row>
    <row r="351" spans="1:84">
      <c r="N351" s="232"/>
      <c r="P351" s="232"/>
    </row>
    <row r="352" spans="1:84">
      <c r="N352" s="232"/>
      <c r="P352" s="232"/>
    </row>
    <row r="353" spans="14:16">
      <c r="N353" s="232"/>
      <c r="P353" s="232"/>
    </row>
    <row r="354" spans="14:16">
      <c r="N354" s="232"/>
      <c r="P354" s="232"/>
    </row>
    <row r="355" spans="14:16">
      <c r="N355" s="232"/>
      <c r="P355" s="232"/>
    </row>
  </sheetData>
  <autoFilter ref="A7:CE245">
    <filterColumn colId="10">
      <filters>
        <filter val="."/>
        <filter val="x"/>
      </filters>
    </filterColumn>
    <filterColumn colId="52" showButton="0"/>
    <filterColumn colId="64"/>
    <filterColumn colId="65"/>
    <filterColumn colId="66"/>
    <filterColumn colId="67"/>
  </autoFilter>
  <dataConsolidate link="1">
    <dataRefs count="1">
      <dataRef name="ớp học; Sân chơi; Phòng chức năng; Ngoài nhà trường"/>
    </dataRefs>
  </dataConsolidate>
  <mergeCells count="293">
    <mergeCell ref="H343:J343"/>
    <mergeCell ref="H344:J344"/>
    <mergeCell ref="H345:J345"/>
    <mergeCell ref="C343:D343"/>
    <mergeCell ref="C344:D344"/>
    <mergeCell ref="C345:D345"/>
    <mergeCell ref="K343:Y343"/>
    <mergeCell ref="K344:Y344"/>
    <mergeCell ref="K345:Y345"/>
    <mergeCell ref="A3:A5"/>
    <mergeCell ref="B3:B5"/>
    <mergeCell ref="C3:D5"/>
    <mergeCell ref="E3:F5"/>
    <mergeCell ref="G3:G5"/>
    <mergeCell ref="H3:H5"/>
    <mergeCell ref="I3:I5"/>
    <mergeCell ref="J3:J5"/>
    <mergeCell ref="V5:W5"/>
    <mergeCell ref="BL4:BL7"/>
    <mergeCell ref="BX4:BY5"/>
    <mergeCell ref="BZ4:CA5"/>
    <mergeCell ref="CB4:CC5"/>
    <mergeCell ref="CD4:CD5"/>
    <mergeCell ref="CE4:CE5"/>
    <mergeCell ref="BW4:BW7"/>
    <mergeCell ref="C1:CE1"/>
    <mergeCell ref="AT3:AW4"/>
    <mergeCell ref="AX3:AY4"/>
    <mergeCell ref="AZ3:BB4"/>
    <mergeCell ref="BC3:BD4"/>
    <mergeCell ref="BE3:BW3"/>
    <mergeCell ref="BQ4:BQ7"/>
    <mergeCell ref="BR4:BR7"/>
    <mergeCell ref="BS4:BS7"/>
    <mergeCell ref="BT4:BT7"/>
    <mergeCell ref="CD3:CE3"/>
    <mergeCell ref="BE4:BE7"/>
    <mergeCell ref="BF4:BF7"/>
    <mergeCell ref="BG4:BG7"/>
    <mergeCell ref="BH4:BH7"/>
    <mergeCell ref="AQ7:AR7"/>
    <mergeCell ref="AT7:AU7"/>
    <mergeCell ref="C10:E10"/>
    <mergeCell ref="K3:T3"/>
    <mergeCell ref="V3:Y4"/>
    <mergeCell ref="Z3:AC4"/>
    <mergeCell ref="AD3:AG4"/>
    <mergeCell ref="AH3:AL4"/>
    <mergeCell ref="X5:Y5"/>
    <mergeCell ref="Z5:AA5"/>
    <mergeCell ref="AB5:AC5"/>
    <mergeCell ref="AK5:AL5"/>
    <mergeCell ref="V7:W7"/>
    <mergeCell ref="X7:Y7"/>
    <mergeCell ref="Z7:AA7"/>
    <mergeCell ref="AB7:AC7"/>
    <mergeCell ref="AD5:AE5"/>
    <mergeCell ref="AV7:AW7"/>
    <mergeCell ref="AD7:AE7"/>
    <mergeCell ref="AI7:AJ7"/>
    <mergeCell ref="AK7:AL7"/>
    <mergeCell ref="AI5:AJ5"/>
    <mergeCell ref="BX3:CC3"/>
    <mergeCell ref="C9:E9"/>
    <mergeCell ref="AM5:AN5"/>
    <mergeCell ref="AM3:AP4"/>
    <mergeCell ref="AQ3:AS4"/>
    <mergeCell ref="AN7:AO7"/>
    <mergeCell ref="AZ5:BA5"/>
    <mergeCell ref="AQ5:AR5"/>
    <mergeCell ref="AT5:AU5"/>
    <mergeCell ref="BU4:BU7"/>
    <mergeCell ref="BV4:BV7"/>
    <mergeCell ref="AX7:AY7"/>
    <mergeCell ref="AZ7:BA7"/>
    <mergeCell ref="AV5:AW5"/>
    <mergeCell ref="AX5:AY5"/>
    <mergeCell ref="BI4:BI7"/>
    <mergeCell ref="BJ4:BJ7"/>
    <mergeCell ref="BK4:BK7"/>
    <mergeCell ref="BM4:BM7"/>
    <mergeCell ref="C34:E34"/>
    <mergeCell ref="C38:E38"/>
    <mergeCell ref="C46:E46"/>
    <mergeCell ref="C66:E66"/>
    <mergeCell ref="C67:E67"/>
    <mergeCell ref="C73:E73"/>
    <mergeCell ref="C21:E21"/>
    <mergeCell ref="C22:E22"/>
    <mergeCell ref="C29:E29"/>
    <mergeCell ref="C104:E104"/>
    <mergeCell ref="C106:E106"/>
    <mergeCell ref="C108:E108"/>
    <mergeCell ref="C110:F110"/>
    <mergeCell ref="C124:E124"/>
    <mergeCell ref="C129:E129"/>
    <mergeCell ref="C83:E83"/>
    <mergeCell ref="C86:E86"/>
    <mergeCell ref="C87:E87"/>
    <mergeCell ref="C94:E94"/>
    <mergeCell ref="C95:E95"/>
    <mergeCell ref="C98:E98"/>
    <mergeCell ref="C181:E181"/>
    <mergeCell ref="C186:E186"/>
    <mergeCell ref="C188:E188"/>
    <mergeCell ref="C189:E189"/>
    <mergeCell ref="C194:G194"/>
    <mergeCell ref="C200:E200"/>
    <mergeCell ref="C130:E130"/>
    <mergeCell ref="C149:E149"/>
    <mergeCell ref="C168:E168"/>
    <mergeCell ref="C172:E172"/>
    <mergeCell ref="C179:F179"/>
    <mergeCell ref="C180:E180"/>
    <mergeCell ref="G245:H245"/>
    <mergeCell ref="G247:H247"/>
    <mergeCell ref="G248:H248"/>
    <mergeCell ref="G249:H249"/>
    <mergeCell ref="G250:H250"/>
    <mergeCell ref="G242:H242"/>
    <mergeCell ref="G243:H243"/>
    <mergeCell ref="G244:H244"/>
    <mergeCell ref="C201:E201"/>
    <mergeCell ref="C221:E221"/>
    <mergeCell ref="G240:H240"/>
    <mergeCell ref="G241:H241"/>
    <mergeCell ref="G257:H257"/>
    <mergeCell ref="G258:H258"/>
    <mergeCell ref="G259:H259"/>
    <mergeCell ref="G260:H260"/>
    <mergeCell ref="C265:C266"/>
    <mergeCell ref="G251:H251"/>
    <mergeCell ref="G252:H252"/>
    <mergeCell ref="G253:H253"/>
    <mergeCell ref="G254:H254"/>
    <mergeCell ref="G255:H255"/>
    <mergeCell ref="G256:H256"/>
    <mergeCell ref="CD265:CD266"/>
    <mergeCell ref="CE265:CE266"/>
    <mergeCell ref="C270:C271"/>
    <mergeCell ref="BX270:BX271"/>
    <mergeCell ref="BY270:BY271"/>
    <mergeCell ref="BZ270:BZ271"/>
    <mergeCell ref="CA270:CA271"/>
    <mergeCell ref="CB270:CB271"/>
    <mergeCell ref="CC270:CC271"/>
    <mergeCell ref="BX265:BX266"/>
    <mergeCell ref="BY265:BY266"/>
    <mergeCell ref="BZ265:BZ266"/>
    <mergeCell ref="CA265:CA266"/>
    <mergeCell ref="CB265:CB266"/>
    <mergeCell ref="CC265:CC266"/>
    <mergeCell ref="CD270:CD271"/>
    <mergeCell ref="CE270:CE271"/>
    <mergeCell ref="CE275:CE276"/>
    <mergeCell ref="C280:C281"/>
    <mergeCell ref="BX280:BX281"/>
    <mergeCell ref="BY280:BY281"/>
    <mergeCell ref="BZ280:BZ281"/>
    <mergeCell ref="CA280:CA281"/>
    <mergeCell ref="CB280:CB281"/>
    <mergeCell ref="CC280:CC281"/>
    <mergeCell ref="CD280:CD281"/>
    <mergeCell ref="CE280:CE281"/>
    <mergeCell ref="C275:C276"/>
    <mergeCell ref="BX275:BX276"/>
    <mergeCell ref="BY275:BY276"/>
    <mergeCell ref="BZ275:BZ276"/>
    <mergeCell ref="CA275:CA276"/>
    <mergeCell ref="CB275:CB276"/>
    <mergeCell ref="CC275:CC276"/>
    <mergeCell ref="CD275:CD276"/>
    <mergeCell ref="CE285:CE286"/>
    <mergeCell ref="C290:C291"/>
    <mergeCell ref="BX290:BX291"/>
    <mergeCell ref="BY290:BY291"/>
    <mergeCell ref="BZ290:BZ291"/>
    <mergeCell ref="CA290:CA291"/>
    <mergeCell ref="CB290:CB291"/>
    <mergeCell ref="CC290:CC291"/>
    <mergeCell ref="CD290:CD291"/>
    <mergeCell ref="CE290:CE291"/>
    <mergeCell ref="C285:C286"/>
    <mergeCell ref="BX285:BX286"/>
    <mergeCell ref="BY285:BY286"/>
    <mergeCell ref="BZ285:BZ286"/>
    <mergeCell ref="CA285:CA286"/>
    <mergeCell ref="CB285:CB286"/>
    <mergeCell ref="CC285:CC286"/>
    <mergeCell ref="CD285:CD286"/>
    <mergeCell ref="CE295:CE296"/>
    <mergeCell ref="C300:C301"/>
    <mergeCell ref="BX300:BX301"/>
    <mergeCell ref="BY300:BY301"/>
    <mergeCell ref="BZ300:BZ301"/>
    <mergeCell ref="CA300:CA301"/>
    <mergeCell ref="CB300:CB301"/>
    <mergeCell ref="CC300:CC301"/>
    <mergeCell ref="CD300:CD301"/>
    <mergeCell ref="CE300:CE301"/>
    <mergeCell ref="C295:C296"/>
    <mergeCell ref="BX295:BX296"/>
    <mergeCell ref="BY295:BY296"/>
    <mergeCell ref="BZ295:BZ296"/>
    <mergeCell ref="CA295:CA296"/>
    <mergeCell ref="CB295:CB296"/>
    <mergeCell ref="CC295:CC296"/>
    <mergeCell ref="CD295:CD296"/>
    <mergeCell ref="CE305:CE306"/>
    <mergeCell ref="C310:C311"/>
    <mergeCell ref="BX310:BX311"/>
    <mergeCell ref="BY310:BY311"/>
    <mergeCell ref="BZ310:BZ311"/>
    <mergeCell ref="CA310:CA311"/>
    <mergeCell ref="CB310:CB311"/>
    <mergeCell ref="CC310:CC311"/>
    <mergeCell ref="CD310:CD311"/>
    <mergeCell ref="CE310:CE311"/>
    <mergeCell ref="C305:C306"/>
    <mergeCell ref="BX305:BX306"/>
    <mergeCell ref="BY305:BY306"/>
    <mergeCell ref="BZ305:BZ306"/>
    <mergeCell ref="CA305:CA306"/>
    <mergeCell ref="CB305:CB306"/>
    <mergeCell ref="CC305:CC306"/>
    <mergeCell ref="CD305:CD306"/>
    <mergeCell ref="A312:A341"/>
    <mergeCell ref="B312:B316"/>
    <mergeCell ref="C315:C316"/>
    <mergeCell ref="BX315:BX316"/>
    <mergeCell ref="BY315:BY316"/>
    <mergeCell ref="BZ315:BZ316"/>
    <mergeCell ref="CA315:CA316"/>
    <mergeCell ref="CB315:CB316"/>
    <mergeCell ref="CC315:CC316"/>
    <mergeCell ref="B322:B326"/>
    <mergeCell ref="C325:C326"/>
    <mergeCell ref="BX325:BX326"/>
    <mergeCell ref="BY325:BY326"/>
    <mergeCell ref="BZ325:BZ326"/>
    <mergeCell ref="CA325:CA326"/>
    <mergeCell ref="CB325:CB326"/>
    <mergeCell ref="CB335:CB336"/>
    <mergeCell ref="CC325:CC326"/>
    <mergeCell ref="CC340:CC341"/>
    <mergeCell ref="BY335:BY336"/>
    <mergeCell ref="BZ335:BZ336"/>
    <mergeCell ref="CA335:CA336"/>
    <mergeCell ref="CD315:CD316"/>
    <mergeCell ref="CE315:CE316"/>
    <mergeCell ref="B317:B321"/>
    <mergeCell ref="C320:C321"/>
    <mergeCell ref="BX320:BX321"/>
    <mergeCell ref="BY320:BY321"/>
    <mergeCell ref="BZ320:BZ321"/>
    <mergeCell ref="CA320:CA321"/>
    <mergeCell ref="CB320:CB321"/>
    <mergeCell ref="CC320:CC321"/>
    <mergeCell ref="CD320:CD321"/>
    <mergeCell ref="CE320:CE321"/>
    <mergeCell ref="CD325:CD326"/>
    <mergeCell ref="CE325:CE326"/>
    <mergeCell ref="B327:B331"/>
    <mergeCell ref="C330:C331"/>
    <mergeCell ref="BX330:BX331"/>
    <mergeCell ref="BY330:BY331"/>
    <mergeCell ref="BZ330:BZ331"/>
    <mergeCell ref="CA330:CA331"/>
    <mergeCell ref="CB330:CB331"/>
    <mergeCell ref="BN4:BN7"/>
    <mergeCell ref="BO4:BO7"/>
    <mergeCell ref="BP4:BP7"/>
    <mergeCell ref="A262:A266"/>
    <mergeCell ref="CD340:CD341"/>
    <mergeCell ref="CE340:CE341"/>
    <mergeCell ref="B6:H6"/>
    <mergeCell ref="C8:D8"/>
    <mergeCell ref="CC335:CC336"/>
    <mergeCell ref="CD335:CD336"/>
    <mergeCell ref="CE335:CE336"/>
    <mergeCell ref="B337:B341"/>
    <mergeCell ref="C340:C341"/>
    <mergeCell ref="BX340:BX341"/>
    <mergeCell ref="BY340:BY341"/>
    <mergeCell ref="BZ340:BZ341"/>
    <mergeCell ref="CA340:CA341"/>
    <mergeCell ref="CB340:CB341"/>
    <mergeCell ref="CC330:CC331"/>
    <mergeCell ref="CD330:CD331"/>
    <mergeCell ref="CE330:CE331"/>
    <mergeCell ref="B332:B336"/>
    <mergeCell ref="C335:C336"/>
    <mergeCell ref="BX335:BX336"/>
  </mergeCells>
  <dataValidations count="12">
    <dataValidation type="list" allowBlank="1" showInputMessage="1" showErrorMessage="1" sqref="BX183:CE185 BX12:CE20 BX24:CE28 BX30:CE30 BX68:CE69 BX128 BX192:CE199 W191:BD199 AH11:BD20 AO182:BD185 W169:BD171 W187:BD187 W68:BD72 W23:BD28 BX169:CA171 V182 V157:V158 V137 V134:Y134 V178:Y178 V70 V31 V23 V11 W180:AN185 AA11:AF20 CB169:CE172 W30:BD32 BX71:CE72 BX126 BX187:CE187 BX32:CE32 W12:Z20 V125:V128 X125:BD128 W126:W128">
      <formula1>"x, ĐTT, TDS, HĐH, HĐG, HĐNT,HĐC+HĐNT,HĐG+HĐNT, VS-AN, HĐC, TQDN, LH"</formula1>
    </dataValidation>
    <dataValidation type="list" allowBlank="1" showInputMessage="1" showErrorMessage="1" sqref="BE109:BW109 BE11:BW20 BE134:BW134 BE169:BW171 BE191:BW199 BE173:BW178 BE187:BW187 BE47:BW65 BE111:BW123 BE107:BW107 BE100:BW103 BL66:BP66 BE84:BW85 BL86:BP86 BE203:BW220 BE35:BW37 BE137:BW148 BE30:BW33 BE182:BW185 BE96:BW97 BE125:BW128 BE150:BW167 BE105:BW105 BE88:BW93 BE39:BW45 BE23:BW28 BE74:BW82 BE68:BW72 BE223:BW239">
      <formula1>"2, 1, 0, KĐG,#"</formula1>
    </dataValidation>
    <dataValidation type="list" allowBlank="1" showInputMessage="1" showErrorMessage="1" sqref="D96:D97 R188:R189 S188:S190 I188:Q190 U188:CE190 T188:T189 H188:H189 G188:G190 F195:F220 D11:D20 F187:F193 F23:F28 F100:F103 F39:F45 F173:F178 F169:F171 D150:D167 D111:D123 F47:F65 F125:F128 D125:D128 D47:D65 F107 D109 F109 D39:D45 D88:D93 F84:F85 F68:F72 D68:D72 D173:D178 F35:F37 D30:D33 D23:D28 D223:D239 F223:F239 D195:D199 D191:D193 D187 D182:D185 F182:F185 F150:F167 F111:F123 F131:F148 D169:D171 D131:D148 D107 D100:D103 D105 D84:D85 D203:D220 F30:F33 D35:D37 F11:F20 D74:D82 F88:F93 F74:F82 F96:F97 F105">
      <formula1>"KQMĐ, NDCT, TLHD, BC, ĐP"</formula1>
    </dataValidation>
    <dataValidation type="list" allowBlank="1" showInputMessage="1" showErrorMessage="1" sqref="K111:U123 R190 T190 K203:U220 V192:V199 V180:V181 K173:U178 V68:V69 V30 K23:U28 K11:U20 K169:V171 V173:V177 V32 K39:L65 K68:U82 V24:V28 K223:U239 K195:U199 K191:U193 K187:V187 M39:U66 K182:U185 K150:U167 K109:V109 K107:V107 K105:U105 V183:V185 V12:V20 K131:U148 K125:U128 K96:U97 K100:U103 K84:U85 K35:U37 V71:V72 K30:U33 K88:U93">
      <formula1>"x"</formula1>
    </dataValidation>
    <dataValidation type="list" allowBlank="1" showInputMessage="1" showErrorMessage="1" sqref="V159:V167 V203:BD220 Z173:BD178 W150:BD167 W137:BD148 W107:BD107 W109:BD109 V96:BD97 V84:BD85 V35:BD37 V33:BD33 V223:BD239 V111:BD123 V138:V148 V74:BD82 V88:BD93 V100:BD103 V105:BD105 V39:BD45 W173:Y177 V150:V156 W47:BD65 V47:V62 V64:V65">
      <formula1>"ĐTT, TDS, HĐH, HĐG, HĐNT, HĐC+HĐNT,VS-AN,HĐC+HĐNT, HĐC, HĐH+HĐG, HĐH+HĐNT, HĐH+HĐC, TQDN, LH, x,#"</formula1>
    </dataValidation>
    <dataValidation type="list" allowBlank="1" showInputMessage="1" showErrorMessage="1" sqref="Z11">
      <formula1>"x, ĐTT, TDS, HĐH, HĐG, HĐNT, VS-AN, HĐC, TQDN, LH, HĐH+HĐNT, HĐH+HĐC, HĐH+HĐG"</formula1>
    </dataValidation>
    <dataValidation type="list" allowBlank="1" showInputMessage="1" showErrorMessage="1" sqref="I23:I28 I191:I220 I223:I239 I125:I171 I39:I66 J66:L66 I68:I82 I109:I123 I105:I107 I100:I103 I96:I97 I88:I93 I84:I85 I35:I37 I30:I33 I173:I187 I11:I20">
      <formula1>"Lớp học, Sân chơi, Phòng chức năng, Ngoài nhà trường"</formula1>
    </dataValidation>
    <dataValidation type="list" allowBlank="1" showInputMessage="1" showErrorMessage="1" sqref="J30:J33 J191:J220 J173:J187 J125:J171 J39:J65 J68:J82 J109:J123 J105:J107 J100:J103 J96:J97 J88:J93 J84:J85 J223:J240 J35:J37 J23:J28 J11:J20">
      <formula1>"Thể chất, Nhận thức, Ngôn ngữ, TCKNXH-TM"</formula1>
    </dataValidation>
    <dataValidation type="list" allowBlank="1" showInputMessage="1" showErrorMessage="1" sqref="V191">
      <formula1>"x, ĐTT, TDS, HĐH, HĐH+HĐG, HĐH+HĐNT, HĐH+HĐC,HĐG, HĐNT, VS-AN, HĐC, TQDN, LH"</formula1>
    </dataValidation>
    <dataValidation type="list" allowBlank="1" showInputMessage="1" showErrorMessage="1" sqref="W11">
      <formula1>"x, ĐTT, TDS, HĐH, HĐG, HĐNT, HĐH+HĐG, HĐH+HĐNT, HĐH+HĐC,VS-AN, HĐC, TQDN, LH"</formula1>
    </dataValidation>
    <dataValidation type="list" allowBlank="1" showInputMessage="1" showErrorMessage="1" sqref="X11:Y11 W125">
      <formula1>"x, ĐTT, TDS, HĐH, HĐG, HĐNT, HĐH+HĐG, HĐH+HĐNT, HĐH+HĐC, VS-AN, HĐC, TQDN, LH"</formula1>
    </dataValidation>
    <dataValidation type="list" allowBlank="1" showInputMessage="1" showErrorMessage="1" sqref="V63">
      <formula1>"ĐTT, TDS, HĐH, HĐG, HĐNT,HĐG + HĐC, HĐC+HĐNT,VS-AN,HĐC+HĐNT, HĐC, HĐH+HĐG, HĐH+HĐNT, HĐH+HĐC, TQDN, LH, x,#"</formula1>
    </dataValidation>
  </dataValidations>
  <pageMargins left="0.45" right="0.45" top="0.5" bottom="0.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CĐ1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01287048708</dc:creator>
  <cp:lastModifiedBy>Admin</cp:lastModifiedBy>
  <cp:lastPrinted>2024-09-04T06:20:08Z</cp:lastPrinted>
  <dcterms:created xsi:type="dcterms:W3CDTF">2019-09-09T09:03:24Z</dcterms:created>
  <dcterms:modified xsi:type="dcterms:W3CDTF">2024-10-30T10:03:56Z</dcterms:modified>
</cp:coreProperties>
</file>