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1 - 2022\NHÀ TRƯỜNG\3 CÔNG KHAI\Hồ sơ 3 công khai\Biểu mẫu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D38" i="2"/>
  <c r="E38" i="2"/>
  <c r="F38" i="2"/>
  <c r="C38" i="2"/>
  <c r="F35" i="2"/>
  <c r="F36" i="2"/>
  <c r="E24" i="2"/>
  <c r="E20" i="2"/>
  <c r="F15" i="2"/>
  <c r="E32" i="2" l="1"/>
  <c r="E27" i="2"/>
  <c r="E26" i="2" s="1"/>
  <c r="D27" i="2"/>
  <c r="C16" i="2"/>
  <c r="C15" i="2" s="1"/>
  <c r="D16" i="2"/>
  <c r="D17" i="2" s="1"/>
  <c r="F17" i="2" s="1"/>
  <c r="F16" i="2" s="1"/>
  <c r="D36" i="2"/>
  <c r="D35" i="2"/>
  <c r="D32" i="2" s="1"/>
  <c r="F25" i="2"/>
  <c r="D20" i="2"/>
  <c r="E22" i="2" s="1"/>
  <c r="E23" i="2" s="1"/>
  <c r="E9" i="2"/>
  <c r="E6" i="2"/>
  <c r="E5" i="2" s="1"/>
  <c r="D6" i="2"/>
  <c r="E30" i="1"/>
  <c r="D30" i="1"/>
  <c r="E25" i="1"/>
  <c r="E24" i="1" s="1"/>
  <c r="D25" i="1"/>
  <c r="D27" i="1" s="1"/>
  <c r="E27" i="1" s="1"/>
  <c r="D18" i="1"/>
  <c r="E19" i="1" s="1"/>
  <c r="D14" i="1"/>
  <c r="D17" i="1" s="1"/>
  <c r="F17" i="1" s="1"/>
  <c r="C14" i="1"/>
  <c r="C13" i="1" s="1"/>
  <c r="C36" i="1" s="1"/>
  <c r="E12" i="1"/>
  <c r="E10" i="1"/>
  <c r="E6" i="1"/>
  <c r="D6" i="1"/>
  <c r="D5" i="1" s="1"/>
  <c r="D24" i="1" l="1"/>
  <c r="F32" i="2"/>
  <c r="E9" i="1"/>
  <c r="F9" i="1" s="1"/>
  <c r="F5" i="1" s="1"/>
  <c r="E20" i="1"/>
  <c r="E18" i="1" s="1"/>
  <c r="D18" i="2"/>
  <c r="E21" i="2"/>
  <c r="D13" i="1"/>
  <c r="D15" i="2"/>
  <c r="D26" i="2"/>
  <c r="D19" i="2"/>
  <c r="D9" i="2"/>
  <c r="D5" i="2" s="1"/>
  <c r="D28" i="1"/>
  <c r="D29" i="1"/>
  <c r="D15" i="1"/>
  <c r="F15" i="1" s="1"/>
  <c r="E14" i="1"/>
  <c r="D26" i="1"/>
  <c r="E26" i="1" s="1"/>
  <c r="D16" i="1"/>
  <c r="F16" i="1" s="1"/>
  <c r="E16" i="2" l="1"/>
  <c r="E15" i="2" s="1"/>
  <c r="D36" i="1"/>
  <c r="E5" i="1"/>
  <c r="E13" i="1"/>
  <c r="E36" i="1" s="1"/>
  <c r="E29" i="1"/>
  <c r="F14" i="1"/>
  <c r="F18" i="1" l="1"/>
  <c r="F13" i="1" l="1"/>
  <c r="F36" i="1" s="1"/>
</calcChain>
</file>

<file path=xl/sharedStrings.xml><?xml version="1.0" encoding="utf-8"?>
<sst xmlns="http://schemas.openxmlformats.org/spreadsheetml/2006/main" count="103" uniqueCount="59">
  <si>
    <t>Stt</t>
  </si>
  <si>
    <t>Nội dung</t>
  </si>
  <si>
    <t>Năm học 2019-2020 tồn chuyển sang</t>
  </si>
  <si>
    <t>Thu</t>
  </si>
  <si>
    <t>Chi</t>
  </si>
  <si>
    <t>Tồn</t>
  </si>
  <si>
    <t>I</t>
  </si>
  <si>
    <t>NGÂN SÁCH</t>
  </si>
  <si>
    <t>-  KP Thường xuyên</t>
  </si>
  <si>
    <t>+ Lương và các khoàn trích theo lương</t>
  </si>
  <si>
    <t>+ Chi khác</t>
  </si>
  <si>
    <t xml:space="preserve"> - KP không thường xuyên</t>
  </si>
  <si>
    <t xml:space="preserve">        + Hỗ trợ MGHP, HTCPHT</t>
  </si>
  <si>
    <t xml:space="preserve">       '+ Hỗ trợ HP theo NĐ 54</t>
  </si>
  <si>
    <t xml:space="preserve">       + Duy tu, sửa chữa</t>
  </si>
  <si>
    <t>II</t>
  </si>
  <si>
    <t>KHOẢN THU BẮT BUỘC</t>
  </si>
  <si>
    <t xml:space="preserve">Học phí </t>
  </si>
  <si>
    <t>- 40% cải cách tiền lương</t>
  </si>
  <si>
    <t>- 35% chuyên môn, nghiệp vụ</t>
  </si>
  <si>
    <t>- 25% cơ sở vật chất</t>
  </si>
  <si>
    <t>Trông coi xe ( QĐ số 21/2017/QĐ-UBND)</t>
  </si>
  <si>
    <t>- 70% thuê lao động trông xe</t>
  </si>
  <si>
    <t xml:space="preserve">- 17% chi công tác quản lý </t>
  </si>
  <si>
    <t>- 5% thuế GTGT</t>
  </si>
  <si>
    <t>- 5% thuế Thu nhập doanh nghiệp</t>
  </si>
  <si>
    <t>Quỹ đội</t>
  </si>
  <si>
    <t>III</t>
  </si>
  <si>
    <t>CÁC KHOẢN THU THỎA THUẬN VỚI PH</t>
  </si>
  <si>
    <t>Học thêm (HD số 146/SGDĐT - TTr)</t>
  </si>
  <si>
    <t>- 70% chi GV trực tiếp giảng dạy</t>
  </si>
  <si>
    <t>- 4%  chi phúc lợi</t>
  </si>
  <si>
    <t>- 9% cơ sở vật chất</t>
  </si>
  <si>
    <t>IV</t>
  </si>
  <si>
    <t>CÁC KHOẢN THU HỘ CHI HỘ</t>
  </si>
  <si>
    <t>Bảo hiểm y tế HS (CV 116/BHXHTL-BPT)</t>
  </si>
  <si>
    <t>Vở viết</t>
  </si>
  <si>
    <t>Nước uống</t>
  </si>
  <si>
    <t>Quỹ hội Phụ huynh</t>
  </si>
  <si>
    <t>Đồng phục</t>
  </si>
  <si>
    <t>Tổng cộng</t>
  </si>
  <si>
    <t>- 20% chi hỗ trợ CSVC, CBQL</t>
  </si>
  <si>
    <t>Năm học 2020-2021 tồn chuyển sang</t>
  </si>
  <si>
    <t xml:space="preserve">        + Hỗ trợ, cấp bù học phí, CPHT</t>
  </si>
  <si>
    <t xml:space="preserve">       '+ Hỗ trợ cấp bù học phí theo NĐ 54</t>
  </si>
  <si>
    <t xml:space="preserve">       '+ Mua máy tính và CP thẩm định giá</t>
  </si>
  <si>
    <t>+ Nâng cấp phần mềm kế toán</t>
  </si>
  <si>
    <r>
      <t xml:space="preserve">UBND HUYỆN TIÊN LÃNG
</t>
    </r>
    <r>
      <rPr>
        <b/>
        <sz val="12"/>
        <color theme="1"/>
        <rFont val="Times New Roman"/>
        <family val="1"/>
      </rPr>
      <t>TRƯỜNG THCS TỰ CƯỜNG</t>
    </r>
  </si>
  <si>
    <r>
      <t xml:space="preserve">CỘNG HOÀ XÃ HỘI CHỦ NGHĨA VIỆT NAM
</t>
    </r>
    <r>
      <rPr>
        <b/>
        <u/>
        <sz val="12"/>
        <color theme="1"/>
        <rFont val="Times New Roman"/>
        <family val="1"/>
      </rPr>
      <t>Độc lập - Tự do - Hạnh phúc</t>
    </r>
  </si>
  <si>
    <t>BÁO CÁO CÔNG KHAI QUYẾT TOÁN NSNN NĂM 2020 VÀ CÁC KHOẢN THU 
NĂM HỌC 2020-2021</t>
  </si>
  <si>
    <t xml:space="preserve">Tổng </t>
  </si>
  <si>
    <t>Hiệu trưởng</t>
  </si>
  <si>
    <t>Phạm Trung Trực</t>
  </si>
  <si>
    <t>Kế toán</t>
  </si>
  <si>
    <t>Nguyễn Thị Phượng</t>
  </si>
  <si>
    <t>Số:         BC/THCSTC</t>
  </si>
  <si>
    <t>Tự Cường, Ngày      tháng       năm 2022</t>
  </si>
  <si>
    <t>BÁO CÁO CÔNG KHAI QUYẾT TOÁN NSNN NĂM 2021 VÀ CÁC KHOẢN THU 
NĂM HỌC 2021-2022</t>
  </si>
  <si>
    <t>Tự Cường, ngày 01  tháng 6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</si>
</sst>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##\ ###\ ###\ ###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7" xfId="0" quotePrefix="1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7" xfId="0" quotePrefix="1" applyFont="1" applyBorder="1"/>
    <xf numFmtId="165" fontId="3" fillId="0" borderId="7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quotePrefix="1" applyFont="1" applyBorder="1"/>
    <xf numFmtId="165" fontId="2" fillId="0" borderId="7" xfId="0" quotePrefix="1" applyNumberFormat="1" applyFont="1" applyBorder="1"/>
    <xf numFmtId="0" fontId="2" fillId="0" borderId="7" xfId="0" applyFont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0" xfId="0" quotePrefix="1" applyFont="1" applyBorder="1"/>
    <xf numFmtId="165" fontId="2" fillId="0" borderId="10" xfId="0" applyNumberFormat="1" applyFont="1" applyBorder="1"/>
    <xf numFmtId="165" fontId="2" fillId="0" borderId="11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165" fontId="2" fillId="0" borderId="13" xfId="0" applyNumberFormat="1" applyFont="1" applyBorder="1"/>
    <xf numFmtId="165" fontId="4" fillId="0" borderId="14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0" xfId="0" quotePrefix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5" fontId="2" fillId="0" borderId="16" xfId="0" applyNumberFormat="1" applyFont="1" applyBorder="1"/>
    <xf numFmtId="166" fontId="0" fillId="0" borderId="0" xfId="1" applyNumberFormat="1" applyFont="1"/>
    <xf numFmtId="165" fontId="3" fillId="0" borderId="8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165" fontId="4" fillId="2" borderId="8" xfId="0" applyNumberFormat="1" applyFont="1" applyFill="1" applyBorder="1"/>
    <xf numFmtId="165" fontId="2" fillId="0" borderId="14" xfId="0" applyNumberFormat="1" applyFont="1" applyBorder="1"/>
    <xf numFmtId="0" fontId="2" fillId="2" borderId="7" xfId="0" quotePrefix="1" applyFont="1" applyFill="1" applyBorder="1"/>
    <xf numFmtId="165" fontId="2" fillId="2" borderId="7" xfId="0" quotePrefix="1" applyNumberFormat="1" applyFont="1" applyFill="1" applyBorder="1"/>
    <xf numFmtId="0" fontId="2" fillId="2" borderId="7" xfId="0" applyFont="1" applyFill="1" applyBorder="1"/>
    <xf numFmtId="165" fontId="2" fillId="2" borderId="7" xfId="0" applyNumberFormat="1" applyFont="1" applyFill="1" applyBorder="1"/>
    <xf numFmtId="165" fontId="2" fillId="2" borderId="8" xfId="0" applyNumberFormat="1" applyFont="1" applyFill="1" applyBorder="1"/>
    <xf numFmtId="0" fontId="4" fillId="2" borderId="7" xfId="0" quotePrefix="1" applyFont="1" applyFill="1" applyBorder="1"/>
    <xf numFmtId="165" fontId="4" fillId="2" borderId="7" xfId="0" applyNumberFormat="1" applyFont="1" applyFill="1" applyBorder="1"/>
    <xf numFmtId="0" fontId="5" fillId="0" borderId="0" xfId="0" applyFo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9525</xdr:rowOff>
    </xdr:from>
    <xdr:to>
      <xdr:col>1</xdr:col>
      <xdr:colOff>1352550</xdr:colOff>
      <xdr:row>1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4509885-B0F1-451F-B92E-A1CF560B7946}"/>
            </a:ext>
          </a:extLst>
        </xdr:cNvPr>
        <xdr:cNvCxnSpPr/>
      </xdr:nvCxnSpPr>
      <xdr:spPr>
        <a:xfrm>
          <a:off x="552450" y="47625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19050</xdr:rowOff>
    </xdr:from>
    <xdr:to>
      <xdr:col>1</xdr:col>
      <xdr:colOff>1257300</xdr:colOff>
      <xdr:row>1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501CDC2-5225-4BCB-91C2-E9B1D23D9C74}"/>
            </a:ext>
          </a:extLst>
        </xdr:cNvPr>
        <xdr:cNvCxnSpPr/>
      </xdr:nvCxnSpPr>
      <xdr:spPr>
        <a:xfrm>
          <a:off x="485775" y="409575"/>
          <a:ext cx="1133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21" workbookViewId="0">
      <selection activeCell="H34" sqref="H34"/>
    </sheetView>
  </sheetViews>
  <sheetFormatPr defaultRowHeight="24" customHeight="1" x14ac:dyDescent="0.25"/>
  <cols>
    <col min="1" max="1" width="6.28515625" customWidth="1"/>
    <col min="2" max="2" width="29.85546875" customWidth="1"/>
    <col min="3" max="3" width="13.85546875" customWidth="1"/>
    <col min="4" max="4" width="14.140625" customWidth="1"/>
    <col min="5" max="5" width="15.5703125" customWidth="1"/>
    <col min="6" max="6" width="14.42578125" customWidth="1"/>
    <col min="8" max="9" width="15.7109375" style="38" customWidth="1"/>
  </cols>
  <sheetData>
    <row r="1" spans="1:6" ht="36.75" customHeight="1" x14ac:dyDescent="0.25">
      <c r="A1" s="59" t="s">
        <v>47</v>
      </c>
      <c r="B1" s="60"/>
      <c r="C1" s="59" t="s">
        <v>48</v>
      </c>
      <c r="D1" s="60"/>
      <c r="E1" s="60"/>
      <c r="F1" s="60"/>
    </row>
    <row r="2" spans="1:6" ht="23.25" customHeight="1" x14ac:dyDescent="0.25">
      <c r="A2" s="51"/>
      <c r="B2" s="51"/>
      <c r="C2" s="51"/>
      <c r="D2" s="61" t="s">
        <v>58</v>
      </c>
      <c r="E2" s="61"/>
      <c r="F2" s="61"/>
    </row>
    <row r="3" spans="1:6" ht="46.5" customHeight="1" thickBot="1" x14ac:dyDescent="0.3">
      <c r="A3" s="62" t="s">
        <v>49</v>
      </c>
      <c r="B3" s="63"/>
      <c r="C3" s="63"/>
      <c r="D3" s="63"/>
      <c r="E3" s="63"/>
      <c r="F3" s="63"/>
    </row>
    <row r="4" spans="1:6" ht="56.25" customHeight="1" thickTop="1" x14ac:dyDescent="0.25">
      <c r="A4" s="1" t="s">
        <v>0</v>
      </c>
      <c r="B4" s="2" t="s">
        <v>1</v>
      </c>
      <c r="C4" s="3" t="s">
        <v>2</v>
      </c>
      <c r="D4" s="2" t="s">
        <v>3</v>
      </c>
      <c r="E4" s="2" t="s">
        <v>4</v>
      </c>
      <c r="F4" s="4" t="s">
        <v>5</v>
      </c>
    </row>
    <row r="5" spans="1:6" ht="22.5" customHeight="1" x14ac:dyDescent="0.25">
      <c r="A5" s="5" t="s">
        <v>6</v>
      </c>
      <c r="B5" s="6" t="s">
        <v>7</v>
      </c>
      <c r="C5" s="6"/>
      <c r="D5" s="7">
        <f>+D6+D9</f>
        <v>3731690587</v>
      </c>
      <c r="E5" s="7">
        <f t="shared" ref="E5:F5" si="0">+E6+E9</f>
        <v>3731690587</v>
      </c>
      <c r="F5" s="7">
        <f t="shared" si="0"/>
        <v>0</v>
      </c>
    </row>
    <row r="6" spans="1:6" ht="22.5" customHeight="1" x14ac:dyDescent="0.25">
      <c r="A6" s="8">
        <v>1</v>
      </c>
      <c r="B6" s="9" t="s">
        <v>8</v>
      </c>
      <c r="C6" s="9"/>
      <c r="D6" s="14">
        <f>+D7+D8</f>
        <v>2912641587</v>
      </c>
      <c r="E6" s="14">
        <f>+E7+E8</f>
        <v>2912641587</v>
      </c>
      <c r="F6" s="11"/>
    </row>
    <row r="7" spans="1:6" ht="22.5" customHeight="1" x14ac:dyDescent="0.25">
      <c r="A7" s="12"/>
      <c r="B7" s="13" t="s">
        <v>9</v>
      </c>
      <c r="C7" s="13"/>
      <c r="D7" s="10">
        <v>2456031868</v>
      </c>
      <c r="E7" s="10">
        <v>2456031868</v>
      </c>
      <c r="F7" s="11"/>
    </row>
    <row r="8" spans="1:6" ht="22.5" customHeight="1" x14ac:dyDescent="0.25">
      <c r="A8" s="12"/>
      <c r="B8" s="13" t="s">
        <v>10</v>
      </c>
      <c r="C8" s="13"/>
      <c r="D8" s="10">
        <v>456609719</v>
      </c>
      <c r="E8" s="10">
        <v>456609719</v>
      </c>
      <c r="F8" s="11"/>
    </row>
    <row r="9" spans="1:6" ht="22.5" customHeight="1" x14ac:dyDescent="0.25">
      <c r="A9" s="8">
        <v>2</v>
      </c>
      <c r="B9" s="9" t="s">
        <v>11</v>
      </c>
      <c r="C9" s="9"/>
      <c r="D9" s="14">
        <v>819049000</v>
      </c>
      <c r="E9" s="14">
        <f>SUM(E10:E12)</f>
        <v>819049000</v>
      </c>
      <c r="F9" s="11">
        <f>+D9-E9</f>
        <v>0</v>
      </c>
    </row>
    <row r="10" spans="1:6" ht="22.5" customHeight="1" x14ac:dyDescent="0.25">
      <c r="A10" s="12"/>
      <c r="B10" s="13" t="s">
        <v>12</v>
      </c>
      <c r="C10" s="13"/>
      <c r="D10" s="10"/>
      <c r="E10" s="10">
        <f>4371000+2500000</f>
        <v>6871000</v>
      </c>
      <c r="F10" s="11"/>
    </row>
    <row r="11" spans="1:6" ht="22.5" customHeight="1" x14ac:dyDescent="0.25">
      <c r="A11" s="12"/>
      <c r="B11" s="13" t="s">
        <v>13</v>
      </c>
      <c r="C11" s="13"/>
      <c r="D11" s="10"/>
      <c r="E11" s="10">
        <v>94178000</v>
      </c>
      <c r="F11" s="11"/>
    </row>
    <row r="12" spans="1:6" ht="22.5" customHeight="1" x14ac:dyDescent="0.25">
      <c r="A12" s="12"/>
      <c r="B12" s="13" t="s">
        <v>14</v>
      </c>
      <c r="C12" s="13"/>
      <c r="D12" s="10"/>
      <c r="E12" s="10">
        <f>700000000+18000000</f>
        <v>718000000</v>
      </c>
      <c r="F12" s="11"/>
    </row>
    <row r="13" spans="1:6" ht="22.5" customHeight="1" x14ac:dyDescent="0.25">
      <c r="A13" s="15" t="s">
        <v>15</v>
      </c>
      <c r="B13" s="44" t="s">
        <v>16</v>
      </c>
      <c r="C13" s="45">
        <f>+C14+C18</f>
        <v>44268000</v>
      </c>
      <c r="D13" s="45">
        <f>+D14+D18</f>
        <v>257759000</v>
      </c>
      <c r="E13" s="45">
        <f>+E14+E18</f>
        <v>139044852</v>
      </c>
      <c r="F13" s="45">
        <f>+F14+F18</f>
        <v>162982148</v>
      </c>
    </row>
    <row r="14" spans="1:6" ht="22.5" customHeight="1" x14ac:dyDescent="0.25">
      <c r="A14" s="15">
        <v>2</v>
      </c>
      <c r="B14" s="46" t="s">
        <v>17</v>
      </c>
      <c r="C14" s="47">
        <f>+C15</f>
        <v>44268000</v>
      </c>
      <c r="D14" s="47">
        <f>98549000+118730000+930000</f>
        <v>218209000</v>
      </c>
      <c r="E14" s="47">
        <f>+E16+E17</f>
        <v>105070852</v>
      </c>
      <c r="F14" s="48">
        <f>+C14+D14-E14</f>
        <v>157406148</v>
      </c>
    </row>
    <row r="15" spans="1:6" ht="22.5" customHeight="1" x14ac:dyDescent="0.25">
      <c r="A15" s="12"/>
      <c r="B15" s="49" t="s">
        <v>18</v>
      </c>
      <c r="C15" s="50">
        <v>44268000</v>
      </c>
      <c r="D15" s="50">
        <f>+D14*40%</f>
        <v>87283600</v>
      </c>
      <c r="E15" s="50"/>
      <c r="F15" s="42">
        <f>+C15+D15</f>
        <v>131551600</v>
      </c>
    </row>
    <row r="16" spans="1:6" ht="22.5" customHeight="1" x14ac:dyDescent="0.25">
      <c r="A16" s="12"/>
      <c r="B16" s="49" t="s">
        <v>19</v>
      </c>
      <c r="C16" s="49"/>
      <c r="D16" s="50">
        <f>+D14*35%</f>
        <v>76373150</v>
      </c>
      <c r="E16" s="50">
        <v>63042511</v>
      </c>
      <c r="F16" s="42">
        <f>+D16-E16</f>
        <v>13330639</v>
      </c>
    </row>
    <row r="17" spans="1:6" ht="22.5" customHeight="1" x14ac:dyDescent="0.25">
      <c r="A17" s="12"/>
      <c r="B17" s="49" t="s">
        <v>20</v>
      </c>
      <c r="C17" s="49"/>
      <c r="D17" s="50">
        <f>+D14*25%</f>
        <v>54552250</v>
      </c>
      <c r="E17" s="50">
        <v>42028341</v>
      </c>
      <c r="F17" s="42">
        <f>+D17-E17</f>
        <v>12523909</v>
      </c>
    </row>
    <row r="18" spans="1:6" ht="22.5" customHeight="1" x14ac:dyDescent="0.25">
      <c r="A18" s="15">
        <v>3</v>
      </c>
      <c r="B18" s="46" t="s">
        <v>21</v>
      </c>
      <c r="C18" s="46"/>
      <c r="D18" s="47">
        <f>18835000+20715000</f>
        <v>39550000</v>
      </c>
      <c r="E18" s="47">
        <f>+E19+E20+E21+E22</f>
        <v>33974000</v>
      </c>
      <c r="F18" s="48">
        <f>+D18-E18</f>
        <v>5576000</v>
      </c>
    </row>
    <row r="19" spans="1:6" ht="22.5" customHeight="1" x14ac:dyDescent="0.25">
      <c r="A19" s="12"/>
      <c r="B19" s="13" t="s">
        <v>22</v>
      </c>
      <c r="C19" s="13"/>
      <c r="D19" s="10"/>
      <c r="E19" s="10">
        <f>+D18*70%</f>
        <v>27685000</v>
      </c>
      <c r="F19" s="11"/>
    </row>
    <row r="20" spans="1:6" ht="22.5" customHeight="1" x14ac:dyDescent="0.25">
      <c r="A20" s="12"/>
      <c r="B20" s="13" t="s">
        <v>24</v>
      </c>
      <c r="C20" s="13"/>
      <c r="D20" s="10"/>
      <c r="E20" s="10">
        <f>+D18*5%</f>
        <v>1977500</v>
      </c>
      <c r="F20" s="11"/>
    </row>
    <row r="21" spans="1:6" ht="22.5" customHeight="1" x14ac:dyDescent="0.25">
      <c r="A21" s="12"/>
      <c r="B21" s="13" t="s">
        <v>25</v>
      </c>
      <c r="C21" s="13"/>
      <c r="D21" s="10"/>
      <c r="E21" s="10">
        <v>1977500</v>
      </c>
      <c r="F21" s="11"/>
    </row>
    <row r="22" spans="1:6" ht="22.5" customHeight="1" x14ac:dyDescent="0.25">
      <c r="A22" s="12"/>
      <c r="B22" s="13" t="s">
        <v>41</v>
      </c>
      <c r="C22" s="13"/>
      <c r="D22" s="10"/>
      <c r="E22" s="10">
        <v>2334000</v>
      </c>
      <c r="F22" s="11">
        <v>5576000</v>
      </c>
    </row>
    <row r="23" spans="1:6" ht="22.5" customHeight="1" x14ac:dyDescent="0.25">
      <c r="A23" s="21">
        <v>4</v>
      </c>
      <c r="B23" s="22" t="s">
        <v>26</v>
      </c>
      <c r="C23" s="22"/>
      <c r="D23" s="23">
        <v>15320000</v>
      </c>
      <c r="E23" s="23">
        <v>15320000</v>
      </c>
      <c r="F23" s="24"/>
    </row>
    <row r="24" spans="1:6" ht="22.5" customHeight="1" x14ac:dyDescent="0.25">
      <c r="A24" s="25" t="s">
        <v>27</v>
      </c>
      <c r="B24" s="26" t="s">
        <v>28</v>
      </c>
      <c r="C24" s="26"/>
      <c r="D24" s="27">
        <f>+D25</f>
        <v>670127000</v>
      </c>
      <c r="E24" s="27">
        <f>+E25</f>
        <v>670127000</v>
      </c>
      <c r="F24" s="28"/>
    </row>
    <row r="25" spans="1:6" ht="22.5" customHeight="1" x14ac:dyDescent="0.25">
      <c r="A25" s="15">
        <v>1</v>
      </c>
      <c r="B25" s="18" t="s">
        <v>29</v>
      </c>
      <c r="C25" s="18"/>
      <c r="D25" s="19">
        <f>133183000+136486000+142159000+120890000+121729000+15680000</f>
        <v>670127000</v>
      </c>
      <c r="E25" s="19">
        <f>133183000+136486000+142159000+120890000+121729000+15680000</f>
        <v>670127000</v>
      </c>
      <c r="F25" s="11"/>
    </row>
    <row r="26" spans="1:6" ht="22.5" customHeight="1" x14ac:dyDescent="0.25">
      <c r="A26" s="12"/>
      <c r="B26" s="13" t="s">
        <v>30</v>
      </c>
      <c r="C26" s="13"/>
      <c r="D26" s="10">
        <f>+D25*70%</f>
        <v>469088900</v>
      </c>
      <c r="E26" s="10">
        <f>+D26</f>
        <v>469088900</v>
      </c>
      <c r="F26" s="11"/>
    </row>
    <row r="27" spans="1:6" ht="22.5" customHeight="1" x14ac:dyDescent="0.25">
      <c r="A27" s="12"/>
      <c r="B27" s="13" t="s">
        <v>23</v>
      </c>
      <c r="C27" s="13"/>
      <c r="D27" s="10">
        <f>+D25*17%</f>
        <v>113921590.00000001</v>
      </c>
      <c r="E27" s="10">
        <f>+D27</f>
        <v>113921590.00000001</v>
      </c>
      <c r="F27" s="11"/>
    </row>
    <row r="28" spans="1:6" ht="22.5" customHeight="1" x14ac:dyDescent="0.25">
      <c r="A28" s="12"/>
      <c r="B28" s="13" t="s">
        <v>31</v>
      </c>
      <c r="C28" s="13"/>
      <c r="D28" s="10">
        <f>+D25*4%</f>
        <v>26805080</v>
      </c>
      <c r="E28" s="10">
        <v>25672000</v>
      </c>
      <c r="F28" s="11"/>
    </row>
    <row r="29" spans="1:6" ht="22.5" customHeight="1" x14ac:dyDescent="0.25">
      <c r="A29" s="29"/>
      <c r="B29" s="30" t="s">
        <v>32</v>
      </c>
      <c r="C29" s="30"/>
      <c r="D29" s="31">
        <f>+D25*9%</f>
        <v>60311430</v>
      </c>
      <c r="E29" s="31">
        <f>+D28+D29-E28</f>
        <v>61444510</v>
      </c>
      <c r="F29" s="32"/>
    </row>
    <row r="30" spans="1:6" ht="22.5" customHeight="1" x14ac:dyDescent="0.25">
      <c r="A30" s="25" t="s">
        <v>33</v>
      </c>
      <c r="B30" s="26" t="s">
        <v>34</v>
      </c>
      <c r="C30" s="26"/>
      <c r="D30" s="27">
        <f>SUM(D31:D35)</f>
        <v>500596780</v>
      </c>
      <c r="E30" s="27">
        <f>SUM(E31:E35)</f>
        <v>500596780</v>
      </c>
      <c r="F30" s="28"/>
    </row>
    <row r="31" spans="1:6" ht="22.5" customHeight="1" x14ac:dyDescent="0.25">
      <c r="A31" s="12">
        <v>1</v>
      </c>
      <c r="B31" s="33" t="s">
        <v>35</v>
      </c>
      <c r="C31" s="33"/>
      <c r="D31" s="10">
        <v>210644280</v>
      </c>
      <c r="E31" s="10">
        <f>+D31</f>
        <v>210644280</v>
      </c>
      <c r="F31" s="11"/>
    </row>
    <row r="32" spans="1:6" ht="22.5" customHeight="1" x14ac:dyDescent="0.25">
      <c r="A32" s="12">
        <v>2</v>
      </c>
      <c r="B32" s="33" t="s">
        <v>36</v>
      </c>
      <c r="C32" s="33"/>
      <c r="D32" s="10">
        <v>56672500</v>
      </c>
      <c r="E32" s="10">
        <v>56672500</v>
      </c>
      <c r="F32" s="11"/>
    </row>
    <row r="33" spans="1:9" ht="22.5" customHeight="1" x14ac:dyDescent="0.25">
      <c r="A33" s="12">
        <v>3</v>
      </c>
      <c r="B33" s="33" t="s">
        <v>37</v>
      </c>
      <c r="C33" s="33"/>
      <c r="D33" s="10">
        <v>15450000</v>
      </c>
      <c r="E33" s="10">
        <v>15450000</v>
      </c>
      <c r="F33" s="11"/>
    </row>
    <row r="34" spans="1:9" ht="22.5" customHeight="1" x14ac:dyDescent="0.25">
      <c r="A34" s="12">
        <v>4</v>
      </c>
      <c r="B34" s="33" t="s">
        <v>38</v>
      </c>
      <c r="C34" s="33"/>
      <c r="D34" s="10">
        <v>75900000</v>
      </c>
      <c r="E34" s="10">
        <v>75900000</v>
      </c>
      <c r="F34" s="11"/>
    </row>
    <row r="35" spans="1:9" ht="22.5" customHeight="1" x14ac:dyDescent="0.25">
      <c r="A35" s="29">
        <v>5</v>
      </c>
      <c r="B35" s="34" t="s">
        <v>39</v>
      </c>
      <c r="C35" s="34"/>
      <c r="D35" s="31">
        <v>141930000</v>
      </c>
      <c r="E35" s="31">
        <v>141930000</v>
      </c>
      <c r="F35" s="32"/>
    </row>
    <row r="36" spans="1:9" s="54" customFormat="1" ht="22.5" customHeight="1" x14ac:dyDescent="0.2">
      <c r="A36" s="52"/>
      <c r="B36" s="52" t="s">
        <v>50</v>
      </c>
      <c r="C36" s="53">
        <f>+C13</f>
        <v>44268000</v>
      </c>
      <c r="D36" s="53">
        <f>+D30+D24+D13+D5</f>
        <v>5160173367</v>
      </c>
      <c r="E36" s="53">
        <f t="shared" ref="E36:F36" si="1">+E30+E24+E13+E5</f>
        <v>5041459219</v>
      </c>
      <c r="F36" s="53">
        <f t="shared" si="1"/>
        <v>162982148</v>
      </c>
      <c r="H36" s="55"/>
      <c r="I36" s="55"/>
    </row>
    <row r="37" spans="1:9" ht="24" customHeight="1" x14ac:dyDescent="0.25">
      <c r="B37" s="56" t="s">
        <v>53</v>
      </c>
      <c r="C37" s="56"/>
      <c r="D37" s="56"/>
      <c r="E37" s="58" t="s">
        <v>51</v>
      </c>
      <c r="F37" s="58"/>
    </row>
    <row r="38" spans="1:9" ht="24" customHeight="1" x14ac:dyDescent="0.25">
      <c r="B38" s="56"/>
      <c r="C38" s="56"/>
      <c r="D38" s="56"/>
      <c r="E38" s="56"/>
      <c r="F38" s="56"/>
    </row>
    <row r="39" spans="1:9" ht="24" customHeight="1" x14ac:dyDescent="0.25">
      <c r="B39" s="56"/>
      <c r="C39" s="56"/>
      <c r="D39" s="56"/>
      <c r="E39" s="56"/>
      <c r="F39" s="56"/>
    </row>
    <row r="40" spans="1:9" ht="24" customHeight="1" x14ac:dyDescent="0.25">
      <c r="B40" s="56" t="s">
        <v>54</v>
      </c>
      <c r="C40" s="56"/>
      <c r="D40" s="56"/>
      <c r="E40" s="58" t="s">
        <v>52</v>
      </c>
      <c r="F40" s="58"/>
    </row>
    <row r="41" spans="1:9" ht="24" customHeight="1" x14ac:dyDescent="0.25">
      <c r="B41" s="51"/>
      <c r="C41" s="51"/>
      <c r="D41" s="51"/>
      <c r="E41" s="51"/>
      <c r="F41" s="51"/>
    </row>
  </sheetData>
  <mergeCells count="6">
    <mergeCell ref="E40:F40"/>
    <mergeCell ref="A1:B1"/>
    <mergeCell ref="C1:F1"/>
    <mergeCell ref="D2:F2"/>
    <mergeCell ref="A3:F3"/>
    <mergeCell ref="E37:F37"/>
  </mergeCells>
  <pageMargins left="0.7" right="0.7" top="0.75" bottom="0.7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7" workbookViewId="0">
      <selection activeCell="H39" sqref="H39"/>
    </sheetView>
  </sheetViews>
  <sheetFormatPr defaultRowHeight="30.75" customHeight="1" x14ac:dyDescent="0.25"/>
  <cols>
    <col min="1" max="1" width="5.42578125" customWidth="1"/>
    <col min="2" max="2" width="28.140625" customWidth="1"/>
    <col min="3" max="3" width="13.42578125" customWidth="1"/>
    <col min="4" max="4" width="15" customWidth="1"/>
    <col min="5" max="5" width="15.85546875" customWidth="1"/>
    <col min="6" max="6" width="13.85546875" customWidth="1"/>
    <col min="8" max="9" width="19.85546875" style="38" customWidth="1"/>
  </cols>
  <sheetData>
    <row r="1" spans="1:6" ht="30.75" customHeight="1" x14ac:dyDescent="0.25">
      <c r="A1" s="59" t="s">
        <v>47</v>
      </c>
      <c r="B1" s="60"/>
      <c r="C1" s="59" t="s">
        <v>48</v>
      </c>
      <c r="D1" s="60"/>
      <c r="E1" s="60"/>
      <c r="F1" s="60"/>
    </row>
    <row r="2" spans="1:6" ht="20.25" customHeight="1" x14ac:dyDescent="0.25">
      <c r="A2" s="51"/>
      <c r="B2" s="51" t="s">
        <v>55</v>
      </c>
      <c r="C2" s="51"/>
      <c r="D2" s="61" t="s">
        <v>56</v>
      </c>
      <c r="E2" s="61"/>
      <c r="F2" s="61"/>
    </row>
    <row r="3" spans="1:6" ht="44.25" customHeight="1" thickBot="1" x14ac:dyDescent="0.3">
      <c r="A3" s="62" t="s">
        <v>57</v>
      </c>
      <c r="B3" s="63"/>
      <c r="C3" s="63"/>
      <c r="D3" s="63"/>
      <c r="E3" s="63"/>
      <c r="F3" s="63"/>
    </row>
    <row r="4" spans="1:6" ht="66.75" customHeight="1" thickTop="1" x14ac:dyDescent="0.25">
      <c r="A4" s="1" t="s">
        <v>0</v>
      </c>
      <c r="B4" s="2" t="s">
        <v>1</v>
      </c>
      <c r="C4" s="3" t="s">
        <v>42</v>
      </c>
      <c r="D4" s="2" t="s">
        <v>3</v>
      </c>
      <c r="E4" s="2" t="s">
        <v>4</v>
      </c>
      <c r="F4" s="4" t="s">
        <v>5</v>
      </c>
    </row>
    <row r="5" spans="1:6" ht="21" customHeight="1" x14ac:dyDescent="0.25">
      <c r="A5" s="5" t="s">
        <v>6</v>
      </c>
      <c r="B5" s="6" t="s">
        <v>7</v>
      </c>
      <c r="C5" s="6">
        <v>0</v>
      </c>
      <c r="D5" s="7">
        <f>+D6+D9</f>
        <v>4885003770</v>
      </c>
      <c r="E5" s="7">
        <f>+E6+E9</f>
        <v>4885003770</v>
      </c>
      <c r="F5" s="7"/>
    </row>
    <row r="6" spans="1:6" ht="21" customHeight="1" x14ac:dyDescent="0.25">
      <c r="A6" s="8">
        <v>1</v>
      </c>
      <c r="B6" s="9" t="s">
        <v>8</v>
      </c>
      <c r="C6" s="9"/>
      <c r="D6" s="10">
        <f>+D7+D8</f>
        <v>3229615770</v>
      </c>
      <c r="E6" s="10">
        <f>+E7+E8</f>
        <v>3229615770</v>
      </c>
      <c r="F6" s="11"/>
    </row>
    <row r="7" spans="1:6" ht="21" customHeight="1" x14ac:dyDescent="0.25">
      <c r="A7" s="12"/>
      <c r="B7" s="13" t="s">
        <v>9</v>
      </c>
      <c r="C7" s="13"/>
      <c r="D7" s="10">
        <v>2652652383</v>
      </c>
      <c r="E7" s="10">
        <v>2652652383</v>
      </c>
      <c r="F7" s="11"/>
    </row>
    <row r="8" spans="1:6" ht="21" customHeight="1" x14ac:dyDescent="0.25">
      <c r="A8" s="12"/>
      <c r="B8" s="13" t="s">
        <v>10</v>
      </c>
      <c r="C8" s="13"/>
      <c r="D8" s="10">
        <v>576963387</v>
      </c>
      <c r="E8" s="10">
        <v>576963387</v>
      </c>
      <c r="F8" s="11"/>
    </row>
    <row r="9" spans="1:6" ht="21" customHeight="1" x14ac:dyDescent="0.25">
      <c r="A9" s="8">
        <v>2</v>
      </c>
      <c r="B9" s="9" t="s">
        <v>11</v>
      </c>
      <c r="C9" s="9">
        <v>0</v>
      </c>
      <c r="D9" s="14">
        <f>SUM(D10:D14)</f>
        <v>1655388000</v>
      </c>
      <c r="E9" s="14">
        <f>SUM(E10:E14)</f>
        <v>1655388000</v>
      </c>
      <c r="F9" s="39"/>
    </row>
    <row r="10" spans="1:6" ht="21" customHeight="1" x14ac:dyDescent="0.25">
      <c r="A10" s="12"/>
      <c r="B10" s="13" t="s">
        <v>43</v>
      </c>
      <c r="C10" s="13"/>
      <c r="D10" s="10">
        <v>1302000</v>
      </c>
      <c r="E10" s="10">
        <v>1302000</v>
      </c>
      <c r="F10" s="11"/>
    </row>
    <row r="11" spans="1:6" ht="21" customHeight="1" x14ac:dyDescent="0.25">
      <c r="A11" s="12"/>
      <c r="B11" s="13" t="s">
        <v>44</v>
      </c>
      <c r="C11" s="13"/>
      <c r="D11" s="10">
        <v>219666000</v>
      </c>
      <c r="E11" s="10">
        <v>219666000</v>
      </c>
      <c r="F11" s="11"/>
    </row>
    <row r="12" spans="1:6" ht="21" customHeight="1" x14ac:dyDescent="0.25">
      <c r="A12" s="12"/>
      <c r="B12" s="13" t="s">
        <v>46</v>
      </c>
      <c r="C12" s="13"/>
      <c r="D12" s="10">
        <v>3600000</v>
      </c>
      <c r="E12" s="10">
        <v>3600000</v>
      </c>
      <c r="F12" s="11"/>
    </row>
    <row r="13" spans="1:6" ht="21" customHeight="1" x14ac:dyDescent="0.25">
      <c r="A13" s="12"/>
      <c r="B13" s="13" t="s">
        <v>45</v>
      </c>
      <c r="C13" s="13"/>
      <c r="D13" s="10">
        <v>100820000</v>
      </c>
      <c r="E13" s="10">
        <v>100820000</v>
      </c>
      <c r="F13" s="11"/>
    </row>
    <row r="14" spans="1:6" ht="21" customHeight="1" x14ac:dyDescent="0.25">
      <c r="A14" s="12"/>
      <c r="B14" s="13" t="s">
        <v>14</v>
      </c>
      <c r="C14" s="13"/>
      <c r="D14" s="10">
        <v>1330000000</v>
      </c>
      <c r="E14" s="10">
        <v>1330000000</v>
      </c>
      <c r="F14" s="11"/>
    </row>
    <row r="15" spans="1:6" ht="21" customHeight="1" x14ac:dyDescent="0.25">
      <c r="A15" s="15" t="s">
        <v>15</v>
      </c>
      <c r="B15" s="16" t="s">
        <v>16</v>
      </c>
      <c r="C15" s="17">
        <f>+C16+C20</f>
        <v>162982148</v>
      </c>
      <c r="D15" s="17">
        <f>+D16+D20</f>
        <v>158648500</v>
      </c>
      <c r="E15" s="17">
        <f>+E16+E20</f>
        <v>88016761</v>
      </c>
      <c r="F15" s="17">
        <f>+F16</f>
        <v>233613887</v>
      </c>
    </row>
    <row r="16" spans="1:6" ht="21" customHeight="1" x14ac:dyDescent="0.25">
      <c r="A16" s="15">
        <v>2</v>
      </c>
      <c r="B16" s="18" t="s">
        <v>17</v>
      </c>
      <c r="C16" s="19">
        <f>+C17+C18+C19</f>
        <v>157406148</v>
      </c>
      <c r="D16" s="19">
        <f>100936000+372000</f>
        <v>101308000</v>
      </c>
      <c r="E16" s="19">
        <f>+E17+E18+E19</f>
        <v>25100261</v>
      </c>
      <c r="F16" s="20">
        <f>+F17+F18+F19</f>
        <v>233613887</v>
      </c>
    </row>
    <row r="17" spans="1:6" ht="21" customHeight="1" x14ac:dyDescent="0.25">
      <c r="A17" s="12"/>
      <c r="B17" s="13" t="s">
        <v>18</v>
      </c>
      <c r="C17" s="42">
        <v>131551600</v>
      </c>
      <c r="D17" s="10">
        <f>+D16*40%</f>
        <v>40523200</v>
      </c>
      <c r="E17" s="10"/>
      <c r="F17" s="11">
        <f>+C17+D17</f>
        <v>172074800</v>
      </c>
    </row>
    <row r="18" spans="1:6" ht="21" customHeight="1" x14ac:dyDescent="0.25">
      <c r="A18" s="12"/>
      <c r="B18" s="13" t="s">
        <v>19</v>
      </c>
      <c r="C18" s="42">
        <v>13330639</v>
      </c>
      <c r="D18" s="10">
        <f>+D16*35%</f>
        <v>35457800</v>
      </c>
      <c r="E18" s="10">
        <v>11864987</v>
      </c>
      <c r="F18" s="11">
        <v>36923452</v>
      </c>
    </row>
    <row r="19" spans="1:6" ht="21" customHeight="1" x14ac:dyDescent="0.25">
      <c r="A19" s="12"/>
      <c r="B19" s="13" t="s">
        <v>20</v>
      </c>
      <c r="C19" s="42">
        <v>12523909</v>
      </c>
      <c r="D19" s="10">
        <f>+D16*25%</f>
        <v>25327000</v>
      </c>
      <c r="E19" s="10">
        <v>13235274</v>
      </c>
      <c r="F19" s="11">
        <v>24615635</v>
      </c>
    </row>
    <row r="20" spans="1:6" ht="21" customHeight="1" x14ac:dyDescent="0.25">
      <c r="A20" s="15">
        <v>3</v>
      </c>
      <c r="B20" s="18" t="s">
        <v>21</v>
      </c>
      <c r="C20" s="18">
        <v>5576000</v>
      </c>
      <c r="D20" s="19">
        <f>24770000+32570500</f>
        <v>57340500</v>
      </c>
      <c r="E20" s="19">
        <f>+D20+C20</f>
        <v>62916500</v>
      </c>
      <c r="F20" s="20"/>
    </row>
    <row r="21" spans="1:6" ht="21" customHeight="1" x14ac:dyDescent="0.25">
      <c r="A21" s="12"/>
      <c r="B21" s="13" t="s">
        <v>22</v>
      </c>
      <c r="C21" s="13"/>
      <c r="D21" s="10"/>
      <c r="E21" s="10">
        <f>+E20*70%</f>
        <v>44041550</v>
      </c>
      <c r="F21" s="11"/>
    </row>
    <row r="22" spans="1:6" ht="21" customHeight="1" x14ac:dyDescent="0.25">
      <c r="A22" s="12"/>
      <c r="B22" s="13" t="s">
        <v>24</v>
      </c>
      <c r="C22" s="13"/>
      <c r="D22" s="10"/>
      <c r="E22" s="10">
        <f>+E20*5%</f>
        <v>3145825</v>
      </c>
      <c r="F22" s="11"/>
    </row>
    <row r="23" spans="1:6" ht="21" customHeight="1" x14ac:dyDescent="0.25">
      <c r="A23" s="12"/>
      <c r="B23" s="13" t="s">
        <v>25</v>
      </c>
      <c r="C23" s="13"/>
      <c r="D23" s="10"/>
      <c r="E23" s="10">
        <f>+E22</f>
        <v>3145825</v>
      </c>
      <c r="F23" s="11"/>
    </row>
    <row r="24" spans="1:6" ht="21" customHeight="1" x14ac:dyDescent="0.25">
      <c r="A24" s="12"/>
      <c r="B24" s="13" t="s">
        <v>41</v>
      </c>
      <c r="C24" s="13"/>
      <c r="D24" s="10"/>
      <c r="E24" s="10">
        <f>+E20-E21-E22-E23</f>
        <v>12583300</v>
      </c>
      <c r="F24" s="11"/>
    </row>
    <row r="25" spans="1:6" ht="21" customHeight="1" x14ac:dyDescent="0.25">
      <c r="A25" s="21">
        <v>4</v>
      </c>
      <c r="B25" s="22" t="s">
        <v>26</v>
      </c>
      <c r="C25" s="22"/>
      <c r="D25" s="23">
        <v>16320000</v>
      </c>
      <c r="E25" s="23">
        <v>16320000</v>
      </c>
      <c r="F25" s="24">
        <f>+D25-E25</f>
        <v>0</v>
      </c>
    </row>
    <row r="26" spans="1:6" ht="21" customHeight="1" x14ac:dyDescent="0.25">
      <c r="A26" s="25" t="s">
        <v>27</v>
      </c>
      <c r="B26" s="26" t="s">
        <v>28</v>
      </c>
      <c r="C26" s="26"/>
      <c r="D26" s="27">
        <f>+D27</f>
        <v>407043000</v>
      </c>
      <c r="E26" s="27">
        <f>+E27</f>
        <v>407043000</v>
      </c>
      <c r="F26" s="28"/>
    </row>
    <row r="27" spans="1:6" ht="21" customHeight="1" x14ac:dyDescent="0.25">
      <c r="A27" s="15">
        <v>1</v>
      </c>
      <c r="B27" s="18" t="s">
        <v>29</v>
      </c>
      <c r="C27" s="18"/>
      <c r="D27" s="19">
        <f>130354000+87920000+128464000+16415000+43890000</f>
        <v>407043000</v>
      </c>
      <c r="E27" s="19">
        <f>+E28+E29+E30+E31</f>
        <v>407043000</v>
      </c>
      <c r="F27" s="11"/>
    </row>
    <row r="28" spans="1:6" ht="21" customHeight="1" x14ac:dyDescent="0.25">
      <c r="A28" s="12"/>
      <c r="B28" s="13" t="s">
        <v>30</v>
      </c>
      <c r="C28" s="13"/>
      <c r="D28" s="10"/>
      <c r="E28" s="10">
        <v>284930100</v>
      </c>
      <c r="F28" s="11"/>
    </row>
    <row r="29" spans="1:6" ht="21" customHeight="1" x14ac:dyDescent="0.25">
      <c r="A29" s="12"/>
      <c r="B29" s="13" t="s">
        <v>23</v>
      </c>
      <c r="C29" s="13"/>
      <c r="D29" s="10"/>
      <c r="E29" s="10">
        <v>69197310</v>
      </c>
      <c r="F29" s="11"/>
    </row>
    <row r="30" spans="1:6" ht="21" customHeight="1" x14ac:dyDescent="0.25">
      <c r="A30" s="12"/>
      <c r="B30" s="13" t="s">
        <v>31</v>
      </c>
      <c r="C30" s="13"/>
      <c r="D30" s="10"/>
      <c r="E30" s="10">
        <v>16281720</v>
      </c>
      <c r="F30" s="11"/>
    </row>
    <row r="31" spans="1:6" ht="21" customHeight="1" x14ac:dyDescent="0.25">
      <c r="A31" s="29"/>
      <c r="B31" s="30" t="s">
        <v>32</v>
      </c>
      <c r="C31" s="30"/>
      <c r="D31" s="31"/>
      <c r="E31" s="31">
        <v>36633870</v>
      </c>
      <c r="F31" s="32"/>
    </row>
    <row r="32" spans="1:6" ht="21" customHeight="1" x14ac:dyDescent="0.25">
      <c r="A32" s="25" t="s">
        <v>33</v>
      </c>
      <c r="B32" s="26" t="s">
        <v>34</v>
      </c>
      <c r="C32" s="26"/>
      <c r="D32" s="27">
        <f>+D33+D34+D35+D36+D37</f>
        <v>547972000</v>
      </c>
      <c r="E32" s="27">
        <f>+E33+E34+E35+E36+E37</f>
        <v>450922000</v>
      </c>
      <c r="F32" s="43">
        <f>+D32-E32</f>
        <v>97050000</v>
      </c>
    </row>
    <row r="33" spans="1:6" ht="21" customHeight="1" x14ac:dyDescent="0.25">
      <c r="A33" s="12">
        <v>1</v>
      </c>
      <c r="B33" s="33" t="s">
        <v>35</v>
      </c>
      <c r="C33" s="33"/>
      <c r="D33" s="10">
        <v>225288000</v>
      </c>
      <c r="E33" s="10">
        <v>225288000</v>
      </c>
      <c r="F33" s="11"/>
    </row>
    <row r="34" spans="1:6" ht="21" customHeight="1" x14ac:dyDescent="0.25">
      <c r="A34" s="12">
        <v>2</v>
      </c>
      <c r="B34" s="33" t="s">
        <v>36</v>
      </c>
      <c r="C34" s="33"/>
      <c r="D34" s="10">
        <v>61176000</v>
      </c>
      <c r="E34" s="10">
        <v>61176000</v>
      </c>
      <c r="F34" s="11"/>
    </row>
    <row r="35" spans="1:6" ht="21" customHeight="1" x14ac:dyDescent="0.25">
      <c r="A35" s="12">
        <v>3</v>
      </c>
      <c r="B35" s="33" t="s">
        <v>37</v>
      </c>
      <c r="C35" s="33"/>
      <c r="D35" s="10">
        <f>14080000+18933000</f>
        <v>33013000</v>
      </c>
      <c r="E35" s="10"/>
      <c r="F35" s="11">
        <f>+D35</f>
        <v>33013000</v>
      </c>
    </row>
    <row r="36" spans="1:6" ht="21" customHeight="1" x14ac:dyDescent="0.25">
      <c r="A36" s="12">
        <v>4</v>
      </c>
      <c r="B36" s="33" t="s">
        <v>38</v>
      </c>
      <c r="C36" s="33"/>
      <c r="D36" s="10">
        <f>40250000+39800000</f>
        <v>80050000</v>
      </c>
      <c r="E36" s="10">
        <v>16013000</v>
      </c>
      <c r="F36" s="11">
        <f>+D36-E36</f>
        <v>64037000</v>
      </c>
    </row>
    <row r="37" spans="1:6" ht="21" customHeight="1" x14ac:dyDescent="0.25">
      <c r="A37" s="29">
        <v>5</v>
      </c>
      <c r="B37" s="34" t="s">
        <v>39</v>
      </c>
      <c r="C37" s="34"/>
      <c r="D37" s="31">
        <v>148445000</v>
      </c>
      <c r="E37" s="31">
        <v>148445000</v>
      </c>
      <c r="F37" s="32"/>
    </row>
    <row r="38" spans="1:6" ht="21" customHeight="1" thickBot="1" x14ac:dyDescent="0.3">
      <c r="A38" s="35"/>
      <c r="B38" s="36" t="s">
        <v>40</v>
      </c>
      <c r="C38" s="37">
        <f>+C5+C15+C26+C32</f>
        <v>162982148</v>
      </c>
      <c r="D38" s="37">
        <f t="shared" ref="D38:F38" si="0">+D5+D15+D26+D32</f>
        <v>5998667270</v>
      </c>
      <c r="E38" s="37">
        <f t="shared" si="0"/>
        <v>5830985531</v>
      </c>
      <c r="F38" s="37">
        <f t="shared" si="0"/>
        <v>330663887</v>
      </c>
    </row>
    <row r="39" spans="1:6" ht="30.75" customHeight="1" thickTop="1" x14ac:dyDescent="0.25">
      <c r="A39" s="40"/>
      <c r="B39" s="41"/>
      <c r="C39" s="41"/>
      <c r="D39" s="41"/>
      <c r="E39" s="41"/>
      <c r="F39" s="41"/>
    </row>
    <row r="40" spans="1:6" ht="30.75" customHeight="1" x14ac:dyDescent="0.25">
      <c r="B40" s="57" t="s">
        <v>53</v>
      </c>
      <c r="C40" s="57"/>
      <c r="D40" s="57"/>
      <c r="E40" s="58" t="s">
        <v>51</v>
      </c>
      <c r="F40" s="58"/>
    </row>
    <row r="41" spans="1:6" ht="30.75" customHeight="1" x14ac:dyDescent="0.25">
      <c r="B41" s="57"/>
      <c r="C41" s="57"/>
      <c r="D41" s="57"/>
      <c r="E41" s="57"/>
      <c r="F41" s="57"/>
    </row>
    <row r="42" spans="1:6" ht="30.75" customHeight="1" x14ac:dyDescent="0.25">
      <c r="B42" s="57"/>
      <c r="C42" s="57"/>
      <c r="D42" s="57"/>
      <c r="E42" s="57"/>
      <c r="F42" s="57"/>
    </row>
    <row r="43" spans="1:6" ht="30.75" customHeight="1" x14ac:dyDescent="0.25">
      <c r="B43" s="57" t="s">
        <v>54</v>
      </c>
      <c r="C43" s="57"/>
      <c r="D43" s="57"/>
      <c r="E43" s="58" t="s">
        <v>52</v>
      </c>
      <c r="F43" s="58"/>
    </row>
  </sheetData>
  <mergeCells count="6">
    <mergeCell ref="E43:F43"/>
    <mergeCell ref="A1:B1"/>
    <mergeCell ref="C1:F1"/>
    <mergeCell ref="A3:F3"/>
    <mergeCell ref="D2:F2"/>
    <mergeCell ref="E40:F40"/>
  </mergeCells>
  <pageMargins left="0" right="0" top="0.75" bottom="0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HTL</cp:lastModifiedBy>
  <cp:lastPrinted>2022-05-26T02:47:40Z</cp:lastPrinted>
  <dcterms:created xsi:type="dcterms:W3CDTF">2022-05-25T07:41:46Z</dcterms:created>
  <dcterms:modified xsi:type="dcterms:W3CDTF">2022-05-26T02:49:00Z</dcterms:modified>
</cp:coreProperties>
</file>